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ELL\Desktop\"/>
    </mc:Choice>
  </mc:AlternateContent>
  <bookViews>
    <workbookView xWindow="0" yWindow="0" windowWidth="19200" windowHeight="11595" firstSheet="1" activeTab="3"/>
  </bookViews>
  <sheets>
    <sheet name="Нүүр" sheetId="50" r:id="rId1"/>
    <sheet name="хяналтын хуудас" sheetId="28" r:id="rId2"/>
    <sheet name="№1" sheetId="63" r:id="rId3"/>
    <sheet name="№2" sheetId="49" r:id="rId4"/>
    <sheet name="№3" sheetId="21" r:id="rId5"/>
    <sheet name="ДУУСААГҮЙ БАРИЛГА" sheetId="64" r:id="rId6"/>
    <sheet name="СТ-2018.12.31" sheetId="65" r:id="rId7"/>
    <sheet name="Үндсэн хөрөнгө 2018.12.31" sheetId="66" r:id="rId8"/>
  </sheets>
  <externalReferences>
    <externalReference r:id="rId9"/>
  </externalReferences>
  <definedNames>
    <definedName name="_xlnm.Print_Titles" localSheetId="4">№3!$A:$G,№3!$8:$9</definedName>
    <definedName name="SALE" localSheetId="4">#REF!</definedName>
    <definedName name="SALE">#REF!</definedName>
  </definedNames>
  <calcPr calcId="162913"/>
</workbook>
</file>

<file path=xl/calcChain.xml><?xml version="1.0" encoding="utf-8"?>
<calcChain xmlns="http://schemas.openxmlformats.org/spreadsheetml/2006/main">
  <c r="K107" i="21" l="1"/>
  <c r="L107" i="21"/>
  <c r="M107" i="21"/>
  <c r="N107" i="21"/>
  <c r="O107" i="21"/>
  <c r="P107" i="21"/>
  <c r="Q107" i="21"/>
  <c r="R107" i="21"/>
  <c r="S107" i="21"/>
  <c r="T107" i="21"/>
  <c r="U107" i="21"/>
  <c r="V107" i="21"/>
  <c r="W107" i="21"/>
  <c r="X107" i="21"/>
  <c r="Y107" i="21"/>
  <c r="Z107" i="21"/>
  <c r="AA107" i="21"/>
  <c r="AB107" i="21"/>
  <c r="AC107" i="21"/>
  <c r="AD107" i="21"/>
  <c r="AE107" i="21"/>
  <c r="AF107" i="21"/>
  <c r="AG107" i="21"/>
  <c r="AH107" i="21"/>
  <c r="J107" i="21"/>
  <c r="K106" i="21"/>
  <c r="L106" i="21"/>
  <c r="J106" i="21"/>
  <c r="K28" i="21" l="1"/>
  <c r="AP97" i="65" l="1"/>
  <c r="K98" i="21" l="1"/>
  <c r="L98" i="21"/>
  <c r="M98" i="21"/>
  <c r="N98" i="21"/>
  <c r="O98" i="21"/>
  <c r="P98" i="21"/>
  <c r="Q98" i="21"/>
  <c r="R98" i="21"/>
  <c r="S98" i="21"/>
  <c r="T98" i="21"/>
  <c r="U98" i="21"/>
  <c r="V98" i="21"/>
  <c r="W98" i="21"/>
  <c r="X98" i="21"/>
  <c r="Y98" i="21"/>
  <c r="Z98" i="21"/>
  <c r="AA98" i="21"/>
  <c r="AB98" i="21"/>
  <c r="AC98" i="21"/>
  <c r="AD98" i="21"/>
  <c r="AE98" i="21"/>
  <c r="AF98" i="21"/>
  <c r="AG98" i="21"/>
  <c r="AH98" i="21"/>
  <c r="J98" i="21"/>
  <c r="K49" i="21"/>
  <c r="L49" i="21"/>
  <c r="M49" i="21"/>
  <c r="N56" i="21"/>
  <c r="N99" i="21" s="1"/>
  <c r="P49" i="21"/>
  <c r="Q49" i="21"/>
  <c r="R49" i="21"/>
  <c r="T49" i="21"/>
  <c r="V49" i="21"/>
  <c r="X49" i="21"/>
  <c r="X56" i="21" s="1"/>
  <c r="X99" i="21" s="1"/>
  <c r="Z49" i="21"/>
  <c r="Z56" i="21" s="1"/>
  <c r="Z99" i="21" s="1"/>
  <c r="AC49" i="21"/>
  <c r="AD49" i="21"/>
  <c r="AE49" i="21"/>
  <c r="AH49" i="21"/>
  <c r="J49" i="21"/>
  <c r="O56" i="21"/>
  <c r="O99" i="21" s="1"/>
  <c r="S56" i="21"/>
  <c r="S99" i="21" s="1"/>
  <c r="U56" i="21"/>
  <c r="U99" i="21" s="1"/>
  <c r="W56" i="21"/>
  <c r="W99" i="21" s="1"/>
  <c r="Y56" i="21"/>
  <c r="Y99" i="21" s="1"/>
  <c r="AA56" i="21"/>
  <c r="AA99" i="21" s="1"/>
  <c r="AB56" i="21"/>
  <c r="AB99" i="21" s="1"/>
  <c r="K45" i="21"/>
  <c r="L45" i="21"/>
  <c r="M45" i="21"/>
  <c r="P45" i="21"/>
  <c r="Q45" i="21"/>
  <c r="R45" i="21"/>
  <c r="T45" i="21"/>
  <c r="V45" i="21"/>
  <c r="AC45" i="21"/>
  <c r="AD45" i="21"/>
  <c r="AE45" i="21"/>
  <c r="AH45" i="21"/>
  <c r="J45" i="21"/>
  <c r="J55" i="21"/>
  <c r="L28" i="21"/>
  <c r="M28" i="21"/>
  <c r="Q28" i="21"/>
  <c r="R28" i="21"/>
  <c r="T28" i="21"/>
  <c r="V28" i="21"/>
  <c r="AC28" i="21"/>
  <c r="AD28" i="21"/>
  <c r="AE28" i="21"/>
  <c r="AH28" i="21"/>
  <c r="J28" i="21"/>
  <c r="A51" i="21"/>
  <c r="A52" i="21" s="1"/>
  <c r="A53" i="21" s="1"/>
  <c r="A54" i="21" s="1"/>
  <c r="A47" i="21"/>
  <c r="A48" i="21" s="1"/>
  <c r="A30" i="21"/>
  <c r="A31" i="21" s="1"/>
  <c r="A32" i="21" s="1"/>
  <c r="A33" i="21" s="1"/>
  <c r="A34" i="21" s="1"/>
  <c r="A35" i="21" s="1"/>
  <c r="A36" i="21" s="1"/>
  <c r="A37" i="21" s="1"/>
  <c r="A38" i="21" s="1"/>
  <c r="A39" i="21" s="1"/>
  <c r="A40" i="21" s="1"/>
  <c r="A41" i="21" s="1"/>
  <c r="A42" i="21" s="1"/>
  <c r="A43" i="21" s="1"/>
  <c r="A44" i="21" s="1"/>
  <c r="A13" i="21"/>
  <c r="A14" i="21" s="1"/>
  <c r="A15" i="21" s="1"/>
  <c r="A16" i="21" s="1"/>
  <c r="A17" i="21" s="1"/>
  <c r="A18" i="21" s="1"/>
  <c r="A19" i="21" s="1"/>
  <c r="A20" i="21" s="1"/>
  <c r="A21" i="21" s="1"/>
  <c r="A22" i="21" s="1"/>
  <c r="A23" i="21" s="1"/>
  <c r="A24" i="21" s="1"/>
  <c r="A25" i="21" s="1"/>
  <c r="A26" i="21" s="1"/>
  <c r="A27" i="21" s="1"/>
  <c r="K55" i="21"/>
  <c r="L55" i="21"/>
  <c r="M55" i="21"/>
  <c r="Q55" i="21"/>
  <c r="R55" i="21"/>
  <c r="T55" i="21"/>
  <c r="V55" i="21"/>
  <c r="AC55" i="21"/>
  <c r="AD55" i="21"/>
  <c r="AE55" i="21"/>
  <c r="AH55" i="21"/>
  <c r="AF56" i="21" l="1"/>
  <c r="AF99" i="21" s="1"/>
  <c r="P56" i="21"/>
  <c r="P99" i="21" s="1"/>
  <c r="AG56" i="21"/>
  <c r="AG99" i="21" s="1"/>
  <c r="J56" i="21"/>
  <c r="J99" i="21" s="1"/>
  <c r="AD58" i="21"/>
  <c r="AD56" i="21"/>
  <c r="AD99" i="21" s="1"/>
  <c r="R56" i="21"/>
  <c r="R99" i="21" s="1"/>
  <c r="AE56" i="21"/>
  <c r="AE99" i="21" s="1"/>
  <c r="AC56" i="21"/>
  <c r="AC99" i="21" s="1"/>
  <c r="T56" i="21"/>
  <c r="T99" i="21" s="1"/>
  <c r="Q56" i="21"/>
  <c r="Q99" i="21" s="1"/>
  <c r="L56" i="21"/>
  <c r="L99" i="21" s="1"/>
  <c r="AH56" i="21"/>
  <c r="AH99" i="21" s="1"/>
  <c r="V56" i="21"/>
  <c r="V99" i="21" s="1"/>
  <c r="M56" i="21"/>
  <c r="M99" i="21" s="1"/>
  <c r="K56" i="21"/>
  <c r="K99" i="21" s="1"/>
  <c r="AC58" i="21" l="1"/>
  <c r="AE58" i="21"/>
  <c r="Y85" i="49" l="1"/>
  <c r="Y84" i="49"/>
  <c r="Y86" i="49" s="1"/>
  <c r="Y82" i="49"/>
  <c r="Y81" i="49"/>
  <c r="Y80" i="49"/>
  <c r="Y79" i="49"/>
  <c r="Y78" i="49"/>
  <c r="Y77" i="49"/>
  <c r="Y76" i="49"/>
  <c r="Y75" i="49"/>
  <c r="Y74" i="49"/>
  <c r="Y83" i="49" s="1"/>
  <c r="Y73" i="49" l="1"/>
  <c r="Y72" i="49"/>
  <c r="Y70" i="49"/>
  <c r="Y69" i="49"/>
  <c r="Y68" i="49"/>
  <c r="Y67" i="49"/>
  <c r="Y66" i="49"/>
  <c r="Y65" i="49"/>
  <c r="Y64" i="49"/>
  <c r="Y63" i="49"/>
  <c r="Y62" i="49"/>
  <c r="Y61" i="49"/>
  <c r="Y60" i="49"/>
  <c r="Y59" i="49"/>
  <c r="Y58" i="49"/>
  <c r="Y57" i="49"/>
  <c r="Y56" i="49"/>
  <c r="Y55" i="49"/>
  <c r="Y54" i="49"/>
  <c r="Y53" i="49"/>
  <c r="Y52" i="49"/>
  <c r="Y51" i="49"/>
  <c r="Y50" i="49"/>
  <c r="Y49" i="49"/>
  <c r="Y48" i="49"/>
  <c r="Y47" i="49"/>
  <c r="Y46" i="49"/>
  <c r="Y45" i="49"/>
  <c r="Y44" i="49"/>
  <c r="Y43" i="49"/>
  <c r="Y42" i="49"/>
  <c r="Y41" i="49"/>
  <c r="Y40" i="49"/>
  <c r="Y39" i="49"/>
  <c r="Y38" i="49"/>
  <c r="Y37" i="49"/>
  <c r="Y36" i="49"/>
  <c r="Y35" i="49"/>
  <c r="Y34" i="49"/>
  <c r="Y33" i="49"/>
  <c r="Y32" i="49"/>
  <c r="Y31" i="49"/>
  <c r="Y30" i="49"/>
  <c r="Y29" i="49"/>
  <c r="Y28" i="49"/>
  <c r="Y27" i="49"/>
  <c r="Y26" i="49"/>
  <c r="Y25" i="49"/>
  <c r="Y24" i="49"/>
  <c r="Y23" i="49"/>
  <c r="Y22" i="49"/>
  <c r="Y21" i="49"/>
  <c r="Y20" i="49"/>
  <c r="Y19" i="49"/>
  <c r="Y18" i="49"/>
  <c r="Y17" i="49"/>
  <c r="Y16" i="49"/>
  <c r="Y15" i="49"/>
  <c r="Y14" i="49"/>
  <c r="Y13" i="49"/>
  <c r="Y12" i="49"/>
  <c r="R19" i="63"/>
  <c r="Q19" i="63"/>
  <c r="R17" i="63"/>
  <c r="R18" i="63" s="1"/>
  <c r="Q17" i="63"/>
  <c r="Q18" i="63" s="1"/>
  <c r="Y71" i="49" l="1"/>
  <c r="Y87" i="49" s="1"/>
  <c r="L10" i="65"/>
  <c r="L11" i="65"/>
  <c r="L12" i="65"/>
  <c r="L13" i="65"/>
  <c r="L14" i="65"/>
  <c r="L15" i="65"/>
  <c r="L16" i="65"/>
  <c r="L17" i="65"/>
  <c r="L18" i="65"/>
  <c r="L19" i="65"/>
  <c r="L20" i="65"/>
  <c r="L21" i="65"/>
  <c r="L22" i="65"/>
  <c r="L23" i="65"/>
  <c r="L24" i="65"/>
  <c r="L25" i="65"/>
  <c r="L26" i="65"/>
  <c r="L27" i="65"/>
  <c r="L28" i="65"/>
  <c r="L29" i="65"/>
  <c r="L30" i="65"/>
  <c r="L31" i="65"/>
  <c r="L32" i="65"/>
  <c r="L33" i="65"/>
  <c r="L34" i="65"/>
  <c r="L35" i="65"/>
  <c r="L36" i="65"/>
  <c r="L37" i="65"/>
  <c r="L38" i="65"/>
  <c r="L39" i="65"/>
  <c r="L40" i="65"/>
  <c r="L41" i="65"/>
  <c r="L42" i="65"/>
  <c r="L43" i="65"/>
  <c r="L44" i="65"/>
  <c r="L45" i="65"/>
  <c r="L46" i="65"/>
  <c r="L47" i="65"/>
  <c r="L48" i="65"/>
  <c r="L49" i="65"/>
  <c r="L50" i="65"/>
  <c r="L51" i="65"/>
  <c r="L52" i="65"/>
  <c r="L53" i="65"/>
  <c r="L54" i="65"/>
  <c r="L55" i="65"/>
  <c r="L56" i="65"/>
  <c r="L57" i="65"/>
  <c r="L58" i="65"/>
  <c r="L59" i="65"/>
  <c r="L60" i="65"/>
  <c r="L61" i="65"/>
  <c r="L62" i="65"/>
  <c r="L63" i="65"/>
  <c r="L64" i="65"/>
  <c r="L65" i="65"/>
  <c r="L66" i="65"/>
  <c r="L67" i="65"/>
  <c r="L68" i="65"/>
  <c r="L69" i="65"/>
  <c r="L70" i="65"/>
  <c r="L71" i="65"/>
  <c r="L72" i="65"/>
  <c r="L73" i="65"/>
  <c r="L74" i="65"/>
  <c r="L75" i="65"/>
  <c r="L76" i="65"/>
  <c r="L77" i="65"/>
  <c r="L78" i="65"/>
  <c r="L79" i="65"/>
  <c r="L80" i="65"/>
  <c r="L81" i="65"/>
  <c r="L82" i="65"/>
  <c r="L83" i="65"/>
  <c r="L84" i="65"/>
  <c r="L85" i="65"/>
  <c r="L86" i="65"/>
  <c r="L87" i="65"/>
  <c r="L88" i="65"/>
  <c r="L89" i="65"/>
  <c r="L90" i="65"/>
  <c r="L91" i="65"/>
  <c r="L92" i="65"/>
  <c r="L93" i="65"/>
  <c r="L94" i="65"/>
  <c r="L95" i="65"/>
  <c r="L96" i="65"/>
  <c r="L97" i="65"/>
  <c r="L98" i="65"/>
  <c r="L99" i="65"/>
  <c r="L100" i="65"/>
  <c r="L101" i="65"/>
  <c r="L102" i="65"/>
  <c r="L103" i="65"/>
  <c r="L104" i="65"/>
  <c r="L105" i="65"/>
  <c r="L106" i="65"/>
  <c r="L107" i="65"/>
  <c r="L108" i="65"/>
  <c r="L109" i="65"/>
  <c r="L110" i="65"/>
  <c r="L111" i="65"/>
  <c r="L112" i="65"/>
  <c r="L113" i="65"/>
  <c r="L114" i="65"/>
  <c r="L115" i="65"/>
  <c r="L116" i="65"/>
  <c r="L117" i="65"/>
  <c r="L118" i="65"/>
  <c r="L119" i="65"/>
  <c r="L120" i="65"/>
  <c r="L121" i="65"/>
  <c r="L122" i="65"/>
  <c r="L123" i="65"/>
  <c r="L124" i="65"/>
  <c r="L125" i="65"/>
  <c r="L126" i="65"/>
  <c r="L127" i="65"/>
  <c r="L128" i="65"/>
  <c r="L129" i="65"/>
  <c r="L130" i="65"/>
  <c r="L131" i="65"/>
  <c r="L132" i="65"/>
  <c r="L133" i="65"/>
  <c r="L134" i="65"/>
  <c r="L135" i="65"/>
  <c r="L136" i="65"/>
  <c r="L137" i="65"/>
  <c r="L138" i="65"/>
  <c r="L139" i="65"/>
  <c r="L140" i="65"/>
  <c r="L141" i="65"/>
  <c r="L142" i="65"/>
  <c r="L143" i="65"/>
  <c r="L144" i="65"/>
  <c r="L145" i="65"/>
  <c r="L146" i="65"/>
  <c r="L147" i="65"/>
  <c r="L148" i="65"/>
  <c r="L149" i="65"/>
  <c r="L150" i="65"/>
  <c r="L151" i="65"/>
  <c r="L152" i="65"/>
  <c r="L153" i="65"/>
  <c r="L154" i="65"/>
  <c r="L155" i="65"/>
  <c r="L156" i="65"/>
  <c r="L157" i="65"/>
  <c r="L158" i="65"/>
  <c r="L159" i="65"/>
  <c r="L160" i="65"/>
  <c r="L161" i="65"/>
  <c r="L162" i="65"/>
  <c r="L163" i="65"/>
  <c r="L164" i="65"/>
  <c r="L165" i="65"/>
  <c r="L166" i="65"/>
  <c r="L167" i="65"/>
  <c r="L168" i="65"/>
  <c r="L169" i="65"/>
  <c r="L170" i="65"/>
  <c r="L171" i="65"/>
  <c r="L172" i="65"/>
  <c r="L173" i="65"/>
  <c r="L174" i="65"/>
  <c r="L175" i="65"/>
  <c r="L176" i="65"/>
  <c r="L177" i="65"/>
  <c r="L178" i="65"/>
  <c r="L179" i="65"/>
  <c r="L180" i="65"/>
  <c r="L181" i="65"/>
  <c r="L182" i="65"/>
  <c r="L183" i="65"/>
  <c r="L184" i="65"/>
  <c r="L185" i="65"/>
  <c r="L186" i="65"/>
  <c r="L187" i="65"/>
  <c r="L188" i="65"/>
  <c r="L189" i="65"/>
  <c r="L190" i="65"/>
  <c r="L191" i="65"/>
  <c r="L192" i="65"/>
  <c r="L193" i="65"/>
  <c r="L194" i="65"/>
  <c r="L195" i="65"/>
  <c r="L196" i="65"/>
  <c r="L197" i="65"/>
  <c r="L198" i="65"/>
  <c r="L199" i="65"/>
  <c r="L200" i="65"/>
  <c r="L201" i="65"/>
  <c r="L202" i="65"/>
  <c r="L203" i="65"/>
  <c r="L204" i="65"/>
  <c r="L205" i="65"/>
  <c r="L206" i="65"/>
  <c r="L207" i="65"/>
  <c r="L208" i="65"/>
  <c r="L209" i="65"/>
  <c r="L210" i="65"/>
  <c r="L211" i="65"/>
  <c r="L212" i="65"/>
  <c r="L213" i="65"/>
  <c r="L214" i="65"/>
  <c r="L215" i="65"/>
  <c r="L216" i="65"/>
  <c r="L217" i="65"/>
  <c r="L218" i="65"/>
  <c r="L219" i="65"/>
  <c r="L220" i="65"/>
  <c r="L221" i="65"/>
  <c r="L222" i="65"/>
  <c r="L223" i="65"/>
  <c r="L224" i="65"/>
  <c r="L225" i="65"/>
  <c r="L226" i="65"/>
  <c r="L227" i="65"/>
  <c r="L228" i="65"/>
  <c r="L229" i="65"/>
  <c r="L230" i="65"/>
  <c r="L231" i="65"/>
  <c r="L232" i="65"/>
  <c r="L233" i="65"/>
  <c r="L234" i="65"/>
  <c r="L235" i="65"/>
  <c r="L236" i="65"/>
  <c r="L237" i="65"/>
  <c r="L238" i="65"/>
  <c r="L239" i="65"/>
  <c r="L240" i="65"/>
  <c r="L241" i="65"/>
  <c r="L242" i="65"/>
  <c r="L243" i="65"/>
  <c r="L244" i="65"/>
  <c r="L245" i="65"/>
  <c r="AP13" i="66"/>
  <c r="AP14" i="66"/>
  <c r="G250" i="66"/>
  <c r="H250" i="66"/>
  <c r="I250" i="66"/>
  <c r="J250" i="66"/>
  <c r="K250" i="66"/>
  <c r="L250" i="66"/>
  <c r="M250" i="66"/>
  <c r="N250" i="66"/>
  <c r="O250" i="66"/>
  <c r="P250" i="66"/>
  <c r="Q250" i="66"/>
  <c r="S250" i="66"/>
  <c r="T250" i="66"/>
  <c r="U250" i="66"/>
  <c r="V250" i="66"/>
  <c r="W250" i="66"/>
  <c r="X250" i="66"/>
  <c r="AA250" i="66"/>
  <c r="AB250" i="66"/>
  <c r="AC250" i="66"/>
  <c r="AD250" i="66"/>
  <c r="AE250" i="66"/>
  <c r="AF250" i="66"/>
  <c r="AG250" i="66"/>
  <c r="AI250" i="66"/>
  <c r="AK250" i="66"/>
  <c r="AL250" i="66"/>
  <c r="AN250" i="66"/>
  <c r="F250" i="66"/>
  <c r="H246" i="65"/>
  <c r="I246" i="65"/>
  <c r="J246" i="65"/>
  <c r="K246" i="65"/>
  <c r="M246" i="65"/>
  <c r="N246" i="65"/>
  <c r="O246" i="65"/>
  <c r="P246" i="65"/>
  <c r="Q246" i="65"/>
  <c r="R246" i="65"/>
  <c r="S246" i="65"/>
  <c r="T246" i="65"/>
  <c r="U246" i="65"/>
  <c r="V246" i="65"/>
  <c r="W246" i="65"/>
  <c r="X246" i="65"/>
  <c r="Y246" i="65"/>
  <c r="Z246" i="65"/>
  <c r="AC246" i="65"/>
  <c r="AD246" i="65"/>
  <c r="AF246" i="65"/>
  <c r="AI246" i="65"/>
  <c r="AJ246" i="65"/>
  <c r="AL246" i="65"/>
  <c r="AM246" i="65"/>
  <c r="AN246" i="65"/>
  <c r="AO246" i="65"/>
  <c r="AQ246" i="65"/>
  <c r="AR246" i="65"/>
  <c r="G246" i="65"/>
  <c r="AK150" i="65"/>
  <c r="AK151" i="65"/>
  <c r="AK152" i="65"/>
  <c r="AK153" i="65"/>
  <c r="AK154" i="65"/>
  <c r="AO23" i="66"/>
  <c r="AO27" i="66"/>
  <c r="AO28" i="66"/>
  <c r="AO32" i="66"/>
  <c r="AO40" i="66"/>
  <c r="AO43" i="66"/>
  <c r="AO44" i="66"/>
  <c r="AO48" i="66"/>
  <c r="AO51" i="66"/>
  <c r="AO52" i="66"/>
  <c r="AO56" i="66"/>
  <c r="AO63" i="66"/>
  <c r="AO64" i="66"/>
  <c r="AO67" i="66"/>
  <c r="AO68" i="66"/>
  <c r="AO71" i="66"/>
  <c r="AO80" i="66"/>
  <c r="AO83" i="66"/>
  <c r="AO84" i="66"/>
  <c r="AO87" i="66"/>
  <c r="AO88" i="66"/>
  <c r="AO91" i="66"/>
  <c r="AO96" i="66"/>
  <c r="AO100" i="66"/>
  <c r="AO104" i="66"/>
  <c r="AO107" i="66"/>
  <c r="AO111" i="66"/>
  <c r="AO112" i="66"/>
  <c r="AO116" i="66"/>
  <c r="AO123" i="66"/>
  <c r="AO124" i="66"/>
  <c r="AO128" i="66"/>
  <c r="AO131" i="66"/>
  <c r="AO132" i="66"/>
  <c r="AO135" i="66"/>
  <c r="AO136" i="66"/>
  <c r="AO139" i="66"/>
  <c r="AO140" i="66"/>
  <c r="AO144" i="66"/>
  <c r="AO151" i="66"/>
  <c r="AO152" i="66"/>
  <c r="AO155" i="66"/>
  <c r="AO160" i="66"/>
  <c r="AO167" i="66"/>
  <c r="AO168" i="66"/>
  <c r="AO171" i="66"/>
  <c r="AO176" i="66"/>
  <c r="AO183" i="66"/>
  <c r="AO184" i="66"/>
  <c r="AO188" i="66"/>
  <c r="AO191" i="66"/>
  <c r="AO192" i="66"/>
  <c r="AO196" i="66"/>
  <c r="AO200" i="66"/>
  <c r="AO203" i="66"/>
  <c r="AO207" i="66"/>
  <c r="AO208" i="66"/>
  <c r="AO216" i="66"/>
  <c r="AO223" i="66"/>
  <c r="AO224" i="66"/>
  <c r="AO227" i="66"/>
  <c r="AO228" i="66"/>
  <c r="AO232" i="66"/>
  <c r="AO236" i="66"/>
  <c r="AO239" i="66"/>
  <c r="AO240" i="66"/>
  <c r="AO243" i="66"/>
  <c r="AO244" i="66"/>
  <c r="AO15" i="66"/>
  <c r="AO19" i="66"/>
  <c r="AO35" i="66"/>
  <c r="AO39" i="66"/>
  <c r="AO55" i="66"/>
  <c r="AO59" i="66"/>
  <c r="AO75" i="66"/>
  <c r="AO79" i="66"/>
  <c r="AO99" i="66"/>
  <c r="AO103" i="66"/>
  <c r="AO119" i="66"/>
  <c r="AO127" i="66"/>
  <c r="AO143" i="66"/>
  <c r="AO147" i="66"/>
  <c r="AO159" i="66"/>
  <c r="AO163" i="66"/>
  <c r="AO175" i="66"/>
  <c r="AO179" i="66"/>
  <c r="AO195" i="66"/>
  <c r="AO199" i="66"/>
  <c r="AO211" i="66"/>
  <c r="AO215" i="66"/>
  <c r="AO230" i="66"/>
  <c r="AO234" i="66"/>
  <c r="AO235" i="66"/>
  <c r="AO246" i="66"/>
  <c r="AO245" i="66"/>
  <c r="AO241" i="66"/>
  <c r="AO237" i="66"/>
  <c r="AO220" i="66"/>
  <c r="AO217" i="66"/>
  <c r="AO213" i="66"/>
  <c r="AO212" i="66"/>
  <c r="AO209" i="66"/>
  <c r="AO205" i="66"/>
  <c r="AO204" i="66"/>
  <c r="AO197" i="66"/>
  <c r="AO189" i="66"/>
  <c r="AO181" i="66"/>
  <c r="AO180" i="66"/>
  <c r="AO177" i="66"/>
  <c r="AO173" i="66"/>
  <c r="AO172" i="66"/>
  <c r="AO169" i="66"/>
  <c r="AO165" i="66"/>
  <c r="AO164" i="66"/>
  <c r="AO161" i="66"/>
  <c r="AO157" i="66"/>
  <c r="AO156" i="66"/>
  <c r="AO149" i="66"/>
  <c r="AO141" i="66"/>
  <c r="AO120" i="66"/>
  <c r="AO117" i="66"/>
  <c r="AO109" i="66"/>
  <c r="AO108" i="66"/>
  <c r="AO101" i="66"/>
  <c r="AO93" i="66"/>
  <c r="AO92" i="66"/>
  <c r="AO85" i="66"/>
  <c r="AO77" i="66"/>
  <c r="AO76" i="66"/>
  <c r="AO69" i="66"/>
  <c r="AO61" i="66"/>
  <c r="AO60" i="66"/>
  <c r="AO57" i="66"/>
  <c r="AO45" i="66"/>
  <c r="AO41" i="66"/>
  <c r="AO36" i="66"/>
  <c r="AO29" i="66"/>
  <c r="AO25" i="66"/>
  <c r="AO24" i="66"/>
  <c r="AO187" i="66"/>
  <c r="AO148" i="66"/>
  <c r="AO115" i="66"/>
  <c r="AO95" i="66"/>
  <c r="AO72" i="66"/>
  <c r="AO47" i="66"/>
  <c r="AO31" i="66"/>
  <c r="AA42" i="65"/>
  <c r="AV42" i="65" s="1"/>
  <c r="AB42" i="65"/>
  <c r="AK42" i="65"/>
  <c r="AP42" i="65"/>
  <c r="AS42" i="65" s="1"/>
  <c r="AP235" i="66"/>
  <c r="AH235" i="66"/>
  <c r="AJ235" i="66" s="1"/>
  <c r="Y235" i="66"/>
  <c r="R235" i="66"/>
  <c r="AP234" i="66"/>
  <c r="AH234" i="66"/>
  <c r="AJ234" i="66" s="1"/>
  <c r="Y234" i="66"/>
  <c r="R234" i="66"/>
  <c r="AP233" i="66"/>
  <c r="AO233" i="66"/>
  <c r="AH233" i="66"/>
  <c r="AJ233" i="66" s="1"/>
  <c r="Y233" i="66"/>
  <c r="R233" i="66"/>
  <c r="AP232" i="66"/>
  <c r="AH232" i="66"/>
  <c r="AJ232" i="66" s="1"/>
  <c r="Y232" i="66"/>
  <c r="R232" i="66"/>
  <c r="AP231" i="66"/>
  <c r="AO231" i="66"/>
  <c r="AH231" i="66"/>
  <c r="AJ231" i="66" s="1"/>
  <c r="Y231" i="66"/>
  <c r="R231" i="66"/>
  <c r="AP230" i="66"/>
  <c r="AH230" i="66"/>
  <c r="AJ230" i="66" s="1"/>
  <c r="Y230" i="66"/>
  <c r="R230" i="66"/>
  <c r="AP229" i="66"/>
  <c r="AO229" i="66"/>
  <c r="AH229" i="66"/>
  <c r="AJ229" i="66" s="1"/>
  <c r="Y229" i="66"/>
  <c r="R229" i="66"/>
  <c r="AP181" i="66"/>
  <c r="AH181" i="66"/>
  <c r="AJ181" i="66" s="1"/>
  <c r="Y181" i="66"/>
  <c r="R181" i="66"/>
  <c r="AP147" i="66"/>
  <c r="AH147" i="66"/>
  <c r="AJ147" i="66" s="1"/>
  <c r="Y147" i="66"/>
  <c r="R147" i="66"/>
  <c r="AP132" i="66"/>
  <c r="AH132" i="66"/>
  <c r="AJ132" i="66" s="1"/>
  <c r="Y132" i="66"/>
  <c r="R132" i="66"/>
  <c r="AP118" i="66"/>
  <c r="AO118" i="66"/>
  <c r="AH118" i="66"/>
  <c r="AJ118" i="66" s="1"/>
  <c r="Y118" i="66"/>
  <c r="R118" i="66"/>
  <c r="AP64" i="66"/>
  <c r="AH64" i="66"/>
  <c r="AJ64" i="66" s="1"/>
  <c r="Y64" i="66"/>
  <c r="R64" i="66"/>
  <c r="AP228" i="66"/>
  <c r="AH228" i="66"/>
  <c r="AJ228" i="66" s="1"/>
  <c r="Y228" i="66"/>
  <c r="Z228" i="66" s="1"/>
  <c r="AP133" i="66"/>
  <c r="AO133" i="66"/>
  <c r="AH133" i="66"/>
  <c r="AJ133" i="66" s="1"/>
  <c r="Y133" i="66"/>
  <c r="R133" i="66"/>
  <c r="AP20" i="66"/>
  <c r="AO20" i="66"/>
  <c r="AH20" i="66"/>
  <c r="AJ20" i="66" s="1"/>
  <c r="Y20" i="66"/>
  <c r="R20" i="66"/>
  <c r="AP191" i="66"/>
  <c r="AH191" i="66"/>
  <c r="AJ191" i="66" s="1"/>
  <c r="Y191" i="66"/>
  <c r="R191" i="66"/>
  <c r="AP119" i="66"/>
  <c r="AH119" i="66"/>
  <c r="AJ119" i="66" s="1"/>
  <c r="Y119" i="66"/>
  <c r="R119" i="66"/>
  <c r="AP205" i="66"/>
  <c r="AH205" i="66"/>
  <c r="AJ205" i="66" s="1"/>
  <c r="Y205" i="66"/>
  <c r="R205" i="66"/>
  <c r="AP204" i="66"/>
  <c r="AH204" i="66"/>
  <c r="AJ204" i="66" s="1"/>
  <c r="Y204" i="66"/>
  <c r="R204" i="66"/>
  <c r="AP218" i="66"/>
  <c r="AO218" i="66"/>
  <c r="AH218" i="66"/>
  <c r="AJ218" i="66" s="1"/>
  <c r="Y218" i="66"/>
  <c r="R218" i="66"/>
  <c r="AP227" i="66"/>
  <c r="AH227" i="66"/>
  <c r="AJ227" i="66" s="1"/>
  <c r="Y227" i="66"/>
  <c r="R227" i="66"/>
  <c r="AP224" i="66"/>
  <c r="AH224" i="66"/>
  <c r="AJ224" i="66" s="1"/>
  <c r="Y224" i="66"/>
  <c r="R224" i="66"/>
  <c r="AP156" i="66"/>
  <c r="AH156" i="66"/>
  <c r="AJ156" i="66" s="1"/>
  <c r="Y156" i="66"/>
  <c r="R156" i="66"/>
  <c r="AP246" i="66"/>
  <c r="AH246" i="66"/>
  <c r="AJ246" i="66" s="1"/>
  <c r="Y246" i="66"/>
  <c r="R246" i="66"/>
  <c r="AP190" i="66"/>
  <c r="AO190" i="66"/>
  <c r="AH190" i="66"/>
  <c r="AJ190" i="66" s="1"/>
  <c r="Y190" i="66"/>
  <c r="R190" i="66"/>
  <c r="AP245" i="66"/>
  <c r="AH245" i="66"/>
  <c r="AJ245" i="66" s="1"/>
  <c r="Y245" i="66"/>
  <c r="R245" i="66"/>
  <c r="AP244" i="66"/>
  <c r="AH244" i="66"/>
  <c r="AJ244" i="66" s="1"/>
  <c r="Y244" i="66"/>
  <c r="R244" i="66"/>
  <c r="AP243" i="66"/>
  <c r="AH243" i="66"/>
  <c r="AJ243" i="66" s="1"/>
  <c r="Y243" i="66"/>
  <c r="R243" i="66"/>
  <c r="AP242" i="66"/>
  <c r="AO242" i="66"/>
  <c r="AH242" i="66"/>
  <c r="AJ242" i="66" s="1"/>
  <c r="Y242" i="66"/>
  <c r="R242" i="66"/>
  <c r="AP223" i="66"/>
  <c r="AH223" i="66"/>
  <c r="AJ223" i="66" s="1"/>
  <c r="Y223" i="66"/>
  <c r="R223" i="66"/>
  <c r="AP222" i="66"/>
  <c r="AO222" i="66"/>
  <c r="AH222" i="66"/>
  <c r="AJ222" i="66" s="1"/>
  <c r="Y222" i="66"/>
  <c r="R222" i="66"/>
  <c r="AP221" i="66"/>
  <c r="AO221" i="66"/>
  <c r="AH221" i="66"/>
  <c r="AJ221" i="66" s="1"/>
  <c r="Y221" i="66"/>
  <c r="R221" i="66"/>
  <c r="AP220" i="66"/>
  <c r="AH220" i="66"/>
  <c r="AJ220" i="66" s="1"/>
  <c r="Y220" i="66"/>
  <c r="R220" i="66"/>
  <c r="AP219" i="66"/>
  <c r="AO219" i="66"/>
  <c r="AH219" i="66"/>
  <c r="AJ219" i="66" s="1"/>
  <c r="Y219" i="66"/>
  <c r="R219" i="66"/>
  <c r="AP241" i="66"/>
  <c r="AH241" i="66"/>
  <c r="AJ241" i="66" s="1"/>
  <c r="Y241" i="66"/>
  <c r="R241" i="66"/>
  <c r="AP240" i="66"/>
  <c r="AH240" i="66"/>
  <c r="AJ240" i="66" s="1"/>
  <c r="Y240" i="66"/>
  <c r="R240" i="66"/>
  <c r="AP239" i="66"/>
  <c r="AH239" i="66"/>
  <c r="AJ239" i="66" s="1"/>
  <c r="Y239" i="66"/>
  <c r="R239" i="66"/>
  <c r="AP238" i="66"/>
  <c r="AO238" i="66"/>
  <c r="AH238" i="66"/>
  <c r="AJ238" i="66" s="1"/>
  <c r="Y238" i="66"/>
  <c r="R238" i="66"/>
  <c r="AP237" i="66"/>
  <c r="AH237" i="66"/>
  <c r="AJ237" i="66" s="1"/>
  <c r="Y237" i="66"/>
  <c r="R237" i="66"/>
  <c r="AP236" i="66"/>
  <c r="AH236" i="66"/>
  <c r="AJ236" i="66" s="1"/>
  <c r="Y236" i="66"/>
  <c r="R236" i="66"/>
  <c r="AP226" i="66"/>
  <c r="AO226" i="66"/>
  <c r="AH226" i="66"/>
  <c r="AJ226" i="66" s="1"/>
  <c r="Y226" i="66"/>
  <c r="R226" i="66"/>
  <c r="AP225" i="66"/>
  <c r="AO225" i="66"/>
  <c r="AH225" i="66"/>
  <c r="AJ225" i="66" s="1"/>
  <c r="Y225" i="66"/>
  <c r="R225" i="66"/>
  <c r="AP217" i="66"/>
  <c r="AH217" i="66"/>
  <c r="AJ217" i="66" s="1"/>
  <c r="Y217" i="66"/>
  <c r="R217" i="66"/>
  <c r="AP216" i="66"/>
  <c r="AH216" i="66"/>
  <c r="AJ216" i="66" s="1"/>
  <c r="Y216" i="66"/>
  <c r="R216" i="66"/>
  <c r="AP215" i="66"/>
  <c r="AH215" i="66"/>
  <c r="AJ215" i="66" s="1"/>
  <c r="Y215" i="66"/>
  <c r="R215" i="66"/>
  <c r="AP214" i="66"/>
  <c r="AO214" i="66"/>
  <c r="AH214" i="66"/>
  <c r="AJ214" i="66" s="1"/>
  <c r="Y214" i="66"/>
  <c r="R214" i="66"/>
  <c r="AP213" i="66"/>
  <c r="AH213" i="66"/>
  <c r="AJ213" i="66" s="1"/>
  <c r="Y213" i="66"/>
  <c r="R213" i="66"/>
  <c r="AP212" i="66"/>
  <c r="AH212" i="66"/>
  <c r="AJ212" i="66" s="1"/>
  <c r="Y212" i="66"/>
  <c r="R212" i="66"/>
  <c r="AP211" i="66"/>
  <c r="AH211" i="66"/>
  <c r="AJ211" i="66" s="1"/>
  <c r="Y211" i="66"/>
  <c r="R211" i="66"/>
  <c r="AP210" i="66"/>
  <c r="AO210" i="66"/>
  <c r="AH210" i="66"/>
  <c r="AJ210" i="66" s="1"/>
  <c r="Y210" i="66"/>
  <c r="R210" i="66"/>
  <c r="AP209" i="66"/>
  <c r="AH209" i="66"/>
  <c r="AJ209" i="66" s="1"/>
  <c r="Y209" i="66"/>
  <c r="R209" i="66"/>
  <c r="AP208" i="66"/>
  <c r="AH208" i="66"/>
  <c r="AJ208" i="66" s="1"/>
  <c r="Y208" i="66"/>
  <c r="R208" i="66"/>
  <c r="AP207" i="66"/>
  <c r="AH207" i="66"/>
  <c r="AJ207" i="66" s="1"/>
  <c r="Y207" i="66"/>
  <c r="R207" i="66"/>
  <c r="AP206" i="66"/>
  <c r="AO206" i="66"/>
  <c r="AH206" i="66"/>
  <c r="AJ206" i="66" s="1"/>
  <c r="Y206" i="66"/>
  <c r="R206" i="66"/>
  <c r="AP203" i="66"/>
  <c r="AH203" i="66"/>
  <c r="AJ203" i="66" s="1"/>
  <c r="Y203" i="66"/>
  <c r="R203" i="66"/>
  <c r="AP202" i="66"/>
  <c r="AO202" i="66"/>
  <c r="AH202" i="66"/>
  <c r="AJ202" i="66" s="1"/>
  <c r="Y202" i="66"/>
  <c r="R202" i="66"/>
  <c r="AP201" i="66"/>
  <c r="AO201" i="66"/>
  <c r="AH201" i="66"/>
  <c r="AJ201" i="66" s="1"/>
  <c r="Y201" i="66"/>
  <c r="R201" i="66"/>
  <c r="AP200" i="66"/>
  <c r="AH200" i="66"/>
  <c r="AJ200" i="66" s="1"/>
  <c r="Y200" i="66"/>
  <c r="R200" i="66"/>
  <c r="AP199" i="66"/>
  <c r="AH199" i="66"/>
  <c r="AJ199" i="66" s="1"/>
  <c r="Y199" i="66"/>
  <c r="R199" i="66"/>
  <c r="AP198" i="66"/>
  <c r="AO198" i="66"/>
  <c r="AH198" i="66"/>
  <c r="AJ198" i="66" s="1"/>
  <c r="Y198" i="66"/>
  <c r="R198" i="66"/>
  <c r="AP197" i="66"/>
  <c r="AH197" i="66"/>
  <c r="AJ197" i="66" s="1"/>
  <c r="Y197" i="66"/>
  <c r="R197" i="66"/>
  <c r="AP196" i="66"/>
  <c r="AH196" i="66"/>
  <c r="AJ196" i="66" s="1"/>
  <c r="Y196" i="66"/>
  <c r="R196" i="66"/>
  <c r="AP195" i="66"/>
  <c r="AH195" i="66"/>
  <c r="AJ195" i="66" s="1"/>
  <c r="Y195" i="66"/>
  <c r="R195" i="66"/>
  <c r="AP194" i="66"/>
  <c r="AO194" i="66"/>
  <c r="AH194" i="66"/>
  <c r="AJ194" i="66" s="1"/>
  <c r="Y194" i="66"/>
  <c r="R194" i="66"/>
  <c r="AP193" i="66"/>
  <c r="AO193" i="66"/>
  <c r="AH193" i="66"/>
  <c r="AJ193" i="66" s="1"/>
  <c r="Y193" i="66"/>
  <c r="R193" i="66"/>
  <c r="AP192" i="66"/>
  <c r="AH192" i="66"/>
  <c r="AJ192" i="66" s="1"/>
  <c r="Y192" i="66"/>
  <c r="R192" i="66"/>
  <c r="AP189" i="66"/>
  <c r="AH189" i="66"/>
  <c r="AJ189" i="66" s="1"/>
  <c r="Y189" i="66"/>
  <c r="R189" i="66"/>
  <c r="AP188" i="66"/>
  <c r="AH188" i="66"/>
  <c r="AJ188" i="66" s="1"/>
  <c r="Y188" i="66"/>
  <c r="R188" i="66"/>
  <c r="AP187" i="66"/>
  <c r="AH187" i="66"/>
  <c r="AJ187" i="66" s="1"/>
  <c r="Y187" i="66"/>
  <c r="R187" i="66"/>
  <c r="AP186" i="66"/>
  <c r="AO186" i="66"/>
  <c r="AH186" i="66"/>
  <c r="AJ186" i="66" s="1"/>
  <c r="Y186" i="66"/>
  <c r="R186" i="66"/>
  <c r="AP185" i="66"/>
  <c r="AO185" i="66"/>
  <c r="AH185" i="66"/>
  <c r="AJ185" i="66" s="1"/>
  <c r="Y185" i="66"/>
  <c r="R185" i="66"/>
  <c r="AP184" i="66"/>
  <c r="AH184" i="66"/>
  <c r="AJ184" i="66" s="1"/>
  <c r="Y184" i="66"/>
  <c r="R184" i="66"/>
  <c r="AP183" i="66"/>
  <c r="AH183" i="66"/>
  <c r="AJ183" i="66" s="1"/>
  <c r="Y183" i="66"/>
  <c r="R183" i="66"/>
  <c r="AP182" i="66"/>
  <c r="AO182" i="66"/>
  <c r="AH182" i="66"/>
  <c r="AJ182" i="66" s="1"/>
  <c r="Y182" i="66"/>
  <c r="R182" i="66"/>
  <c r="AP180" i="66"/>
  <c r="AH180" i="66"/>
  <c r="AJ180" i="66" s="1"/>
  <c r="Y180" i="66"/>
  <c r="R180" i="66"/>
  <c r="AP179" i="66"/>
  <c r="AH179" i="66"/>
  <c r="AJ179" i="66" s="1"/>
  <c r="Y179" i="66"/>
  <c r="R179" i="66"/>
  <c r="AP178" i="66"/>
  <c r="AO178" i="66"/>
  <c r="AH178" i="66"/>
  <c r="AJ178" i="66" s="1"/>
  <c r="Y178" i="66"/>
  <c r="R178" i="66"/>
  <c r="AP177" i="66"/>
  <c r="AH177" i="66"/>
  <c r="AJ177" i="66" s="1"/>
  <c r="Y177" i="66"/>
  <c r="R177" i="66"/>
  <c r="AP176" i="66"/>
  <c r="AH176" i="66"/>
  <c r="AJ176" i="66" s="1"/>
  <c r="Y176" i="66"/>
  <c r="R176" i="66"/>
  <c r="AP175" i="66"/>
  <c r="AH175" i="66"/>
  <c r="AJ175" i="66" s="1"/>
  <c r="Y175" i="66"/>
  <c r="R175" i="66"/>
  <c r="AP174" i="66"/>
  <c r="AO174" i="66"/>
  <c r="AH174" i="66"/>
  <c r="AJ174" i="66" s="1"/>
  <c r="Y174" i="66"/>
  <c r="R174" i="66"/>
  <c r="AP173" i="66"/>
  <c r="AH173" i="66"/>
  <c r="AJ173" i="66" s="1"/>
  <c r="Y173" i="66"/>
  <c r="R173" i="66"/>
  <c r="AP172" i="66"/>
  <c r="AH172" i="66"/>
  <c r="AJ172" i="66" s="1"/>
  <c r="Y172" i="66"/>
  <c r="R172" i="66"/>
  <c r="AP171" i="66"/>
  <c r="AH171" i="66"/>
  <c r="AJ171" i="66" s="1"/>
  <c r="Y171" i="66"/>
  <c r="R171" i="66"/>
  <c r="AP170" i="66"/>
  <c r="AO170" i="66"/>
  <c r="AH170" i="66"/>
  <c r="AJ170" i="66" s="1"/>
  <c r="Y170" i="66"/>
  <c r="R170" i="66"/>
  <c r="AP169" i="66"/>
  <c r="AH169" i="66"/>
  <c r="AJ169" i="66" s="1"/>
  <c r="Y169" i="66"/>
  <c r="R169" i="66"/>
  <c r="AP168" i="66"/>
  <c r="AH168" i="66"/>
  <c r="AJ168" i="66" s="1"/>
  <c r="Y168" i="66"/>
  <c r="R168" i="66"/>
  <c r="AP167" i="66"/>
  <c r="AH167" i="66"/>
  <c r="AJ167" i="66" s="1"/>
  <c r="Y167" i="66"/>
  <c r="R167" i="66"/>
  <c r="AP166" i="66"/>
  <c r="AO166" i="66"/>
  <c r="AH166" i="66"/>
  <c r="AJ166" i="66" s="1"/>
  <c r="Y166" i="66"/>
  <c r="R166" i="66"/>
  <c r="AP165" i="66"/>
  <c r="AH165" i="66"/>
  <c r="AJ165" i="66" s="1"/>
  <c r="Y165" i="66"/>
  <c r="R165" i="66"/>
  <c r="AP164" i="66"/>
  <c r="AH164" i="66"/>
  <c r="AJ164" i="66" s="1"/>
  <c r="Y164" i="66"/>
  <c r="R164" i="66"/>
  <c r="AP163" i="66"/>
  <c r="AH163" i="66"/>
  <c r="AJ163" i="66" s="1"/>
  <c r="Y163" i="66"/>
  <c r="R163" i="66"/>
  <c r="AP162" i="66"/>
  <c r="AO162" i="66"/>
  <c r="AH162" i="66"/>
  <c r="AJ162" i="66" s="1"/>
  <c r="Y162" i="66"/>
  <c r="R162" i="66"/>
  <c r="AP161" i="66"/>
  <c r="AH161" i="66"/>
  <c r="AJ161" i="66" s="1"/>
  <c r="Y161" i="66"/>
  <c r="R161" i="66"/>
  <c r="AP160" i="66"/>
  <c r="AH160" i="66"/>
  <c r="AJ160" i="66" s="1"/>
  <c r="Y160" i="66"/>
  <c r="R160" i="66"/>
  <c r="AP159" i="66"/>
  <c r="AH159" i="66"/>
  <c r="AJ159" i="66" s="1"/>
  <c r="Y159" i="66"/>
  <c r="R159" i="66"/>
  <c r="AP158" i="66"/>
  <c r="AO158" i="66"/>
  <c r="AH158" i="66"/>
  <c r="AJ158" i="66" s="1"/>
  <c r="Y158" i="66"/>
  <c r="R158" i="66"/>
  <c r="AP157" i="66"/>
  <c r="AH157" i="66"/>
  <c r="AJ157" i="66" s="1"/>
  <c r="Y157" i="66"/>
  <c r="R157" i="66"/>
  <c r="AP155" i="66"/>
  <c r="AH155" i="66"/>
  <c r="AJ155" i="66" s="1"/>
  <c r="Y155" i="66"/>
  <c r="R155" i="66"/>
  <c r="AP154" i="66"/>
  <c r="AO154" i="66"/>
  <c r="AH154" i="66"/>
  <c r="AJ154" i="66" s="1"/>
  <c r="Y154" i="66"/>
  <c r="R154" i="66"/>
  <c r="AP153" i="66"/>
  <c r="AO153" i="66"/>
  <c r="AH153" i="66"/>
  <c r="AJ153" i="66" s="1"/>
  <c r="Y153" i="66"/>
  <c r="R153" i="66"/>
  <c r="AP152" i="66"/>
  <c r="AH152" i="66"/>
  <c r="AJ152" i="66" s="1"/>
  <c r="Y152" i="66"/>
  <c r="R152" i="66"/>
  <c r="AP151" i="66"/>
  <c r="AH151" i="66"/>
  <c r="AJ151" i="66" s="1"/>
  <c r="Y151" i="66"/>
  <c r="R151" i="66"/>
  <c r="AP150" i="66"/>
  <c r="AO150" i="66"/>
  <c r="AH150" i="66"/>
  <c r="AJ150" i="66" s="1"/>
  <c r="Y150" i="66"/>
  <c r="R150" i="66"/>
  <c r="AP149" i="66"/>
  <c r="AH149" i="66"/>
  <c r="AJ149" i="66" s="1"/>
  <c r="Y149" i="66"/>
  <c r="R149" i="66"/>
  <c r="AP148" i="66"/>
  <c r="AH148" i="66"/>
  <c r="AJ148" i="66" s="1"/>
  <c r="Y148" i="66"/>
  <c r="R148" i="66"/>
  <c r="AP146" i="66"/>
  <c r="AO146" i="66"/>
  <c r="AH146" i="66"/>
  <c r="AJ146" i="66" s="1"/>
  <c r="Y146" i="66"/>
  <c r="R146" i="66"/>
  <c r="AP145" i="66"/>
  <c r="AO145" i="66"/>
  <c r="AH145" i="66"/>
  <c r="AJ145" i="66" s="1"/>
  <c r="Y145" i="66"/>
  <c r="R145" i="66"/>
  <c r="AP144" i="66"/>
  <c r="AH144" i="66"/>
  <c r="AJ144" i="66" s="1"/>
  <c r="Y144" i="66"/>
  <c r="R144" i="66"/>
  <c r="AP143" i="66"/>
  <c r="AH143" i="66"/>
  <c r="AJ143" i="66" s="1"/>
  <c r="Y143" i="66"/>
  <c r="R143" i="66"/>
  <c r="AP142" i="66"/>
  <c r="AO142" i="66"/>
  <c r="AH142" i="66"/>
  <c r="AJ142" i="66" s="1"/>
  <c r="Y142" i="66"/>
  <c r="R142" i="66"/>
  <c r="AP141" i="66"/>
  <c r="AH141" i="66"/>
  <c r="AJ141" i="66" s="1"/>
  <c r="Y141" i="66"/>
  <c r="R141" i="66"/>
  <c r="AP140" i="66"/>
  <c r="AH140" i="66"/>
  <c r="AJ140" i="66" s="1"/>
  <c r="Y140" i="66"/>
  <c r="R140" i="66"/>
  <c r="AP139" i="66"/>
  <c r="AH139" i="66"/>
  <c r="AJ139" i="66" s="1"/>
  <c r="Y139" i="66"/>
  <c r="R139" i="66"/>
  <c r="AP138" i="66"/>
  <c r="AO138" i="66"/>
  <c r="AH138" i="66"/>
  <c r="AJ138" i="66" s="1"/>
  <c r="Y138" i="66"/>
  <c r="R138" i="66"/>
  <c r="AP137" i="66"/>
  <c r="AO137" i="66"/>
  <c r="AH137" i="66"/>
  <c r="AJ137" i="66" s="1"/>
  <c r="Y137" i="66"/>
  <c r="R137" i="66"/>
  <c r="AP136" i="66"/>
  <c r="AH136" i="66"/>
  <c r="AJ136" i="66" s="1"/>
  <c r="Y136" i="66"/>
  <c r="R136" i="66"/>
  <c r="AP135" i="66"/>
  <c r="AH135" i="66"/>
  <c r="AJ135" i="66" s="1"/>
  <c r="Y135" i="66"/>
  <c r="R135" i="66"/>
  <c r="AP134" i="66"/>
  <c r="AO134" i="66"/>
  <c r="AH134" i="66"/>
  <c r="AJ134" i="66" s="1"/>
  <c r="Y134" i="66"/>
  <c r="R134" i="66"/>
  <c r="AP131" i="66"/>
  <c r="AH131" i="66"/>
  <c r="AJ131" i="66" s="1"/>
  <c r="Y131" i="66"/>
  <c r="R131" i="66"/>
  <c r="AP130" i="66"/>
  <c r="AO130" i="66"/>
  <c r="AH130" i="66"/>
  <c r="AJ130" i="66" s="1"/>
  <c r="Y130" i="66"/>
  <c r="R130" i="66"/>
  <c r="AP129" i="66"/>
  <c r="AO129" i="66"/>
  <c r="AH129" i="66"/>
  <c r="AJ129" i="66" s="1"/>
  <c r="Y129" i="66"/>
  <c r="R129" i="66"/>
  <c r="AP128" i="66"/>
  <c r="AH128" i="66"/>
  <c r="AJ128" i="66" s="1"/>
  <c r="Y128" i="66"/>
  <c r="R128" i="66"/>
  <c r="AP127" i="66"/>
  <c r="AH127" i="66"/>
  <c r="AJ127" i="66" s="1"/>
  <c r="Y127" i="66"/>
  <c r="R127" i="66"/>
  <c r="AP126" i="66"/>
  <c r="AO126" i="66"/>
  <c r="AH126" i="66"/>
  <c r="AJ126" i="66" s="1"/>
  <c r="Y126" i="66"/>
  <c r="R126" i="66"/>
  <c r="AP125" i="66"/>
  <c r="AO125" i="66"/>
  <c r="AH125" i="66"/>
  <c r="AJ125" i="66" s="1"/>
  <c r="Y125" i="66"/>
  <c r="R125" i="66"/>
  <c r="AP124" i="66"/>
  <c r="AH124" i="66"/>
  <c r="AJ124" i="66" s="1"/>
  <c r="Y124" i="66"/>
  <c r="R124" i="66"/>
  <c r="AP123" i="66"/>
  <c r="AH123" i="66"/>
  <c r="AJ123" i="66" s="1"/>
  <c r="Y123" i="66"/>
  <c r="R123" i="66"/>
  <c r="AP122" i="66"/>
  <c r="AO122" i="66"/>
  <c r="AH122" i="66"/>
  <c r="AJ122" i="66" s="1"/>
  <c r="Y122" i="66"/>
  <c r="R122" i="66"/>
  <c r="AP121" i="66"/>
  <c r="AO121" i="66"/>
  <c r="AH121" i="66"/>
  <c r="AJ121" i="66" s="1"/>
  <c r="Y121" i="66"/>
  <c r="R121" i="66"/>
  <c r="AP120" i="66"/>
  <c r="AH120" i="66"/>
  <c r="AJ120" i="66" s="1"/>
  <c r="Y120" i="66"/>
  <c r="R120" i="66"/>
  <c r="AP117" i="66"/>
  <c r="AH117" i="66"/>
  <c r="AJ117" i="66" s="1"/>
  <c r="Y117" i="66"/>
  <c r="R117" i="66"/>
  <c r="AP116" i="66"/>
  <c r="AH116" i="66"/>
  <c r="AJ116" i="66" s="1"/>
  <c r="Y116" i="66"/>
  <c r="R116" i="66"/>
  <c r="AP115" i="66"/>
  <c r="AH115" i="66"/>
  <c r="AJ115" i="66" s="1"/>
  <c r="Y115" i="66"/>
  <c r="R115" i="66"/>
  <c r="AP114" i="66"/>
  <c r="AO114" i="66"/>
  <c r="AH114" i="66"/>
  <c r="AJ114" i="66" s="1"/>
  <c r="Y114" i="66"/>
  <c r="R114" i="66"/>
  <c r="AP113" i="66"/>
  <c r="AO113" i="66"/>
  <c r="AH113" i="66"/>
  <c r="AJ113" i="66" s="1"/>
  <c r="Y113" i="66"/>
  <c r="R113" i="66"/>
  <c r="AP112" i="66"/>
  <c r="AH112" i="66"/>
  <c r="AJ112" i="66" s="1"/>
  <c r="Y112" i="66"/>
  <c r="R112" i="66"/>
  <c r="AP111" i="66"/>
  <c r="AH111" i="66"/>
  <c r="AJ111" i="66" s="1"/>
  <c r="Y111" i="66"/>
  <c r="R111" i="66"/>
  <c r="AP110" i="66"/>
  <c r="AO110" i="66"/>
  <c r="AH110" i="66"/>
  <c r="AJ110" i="66" s="1"/>
  <c r="Y110" i="66"/>
  <c r="R110" i="66"/>
  <c r="AP109" i="66"/>
  <c r="AH109" i="66"/>
  <c r="AJ109" i="66" s="1"/>
  <c r="Y109" i="66"/>
  <c r="R109" i="66"/>
  <c r="AP108" i="66"/>
  <c r="AH108" i="66"/>
  <c r="AJ108" i="66" s="1"/>
  <c r="Y108" i="66"/>
  <c r="R108" i="66"/>
  <c r="AP107" i="66"/>
  <c r="AH107" i="66"/>
  <c r="AJ107" i="66" s="1"/>
  <c r="Y107" i="66"/>
  <c r="R107" i="66"/>
  <c r="AP106" i="66"/>
  <c r="AO106" i="66"/>
  <c r="AH106" i="66"/>
  <c r="AJ106" i="66" s="1"/>
  <c r="Y106" i="66"/>
  <c r="R106" i="66"/>
  <c r="AP105" i="66"/>
  <c r="AO105" i="66"/>
  <c r="AH105" i="66"/>
  <c r="AJ105" i="66" s="1"/>
  <c r="Y105" i="66"/>
  <c r="R105" i="66"/>
  <c r="AP104" i="66"/>
  <c r="AH104" i="66"/>
  <c r="AJ104" i="66" s="1"/>
  <c r="Y104" i="66"/>
  <c r="R104" i="66"/>
  <c r="AP103" i="66"/>
  <c r="AH103" i="66"/>
  <c r="AJ103" i="66" s="1"/>
  <c r="Y103" i="66"/>
  <c r="R103" i="66"/>
  <c r="AP102" i="66"/>
  <c r="AO102" i="66"/>
  <c r="AH102" i="66"/>
  <c r="AJ102" i="66" s="1"/>
  <c r="Y102" i="66"/>
  <c r="R102" i="66"/>
  <c r="AP101" i="66"/>
  <c r="AH101" i="66"/>
  <c r="AJ101" i="66" s="1"/>
  <c r="Y101" i="66"/>
  <c r="R101" i="66"/>
  <c r="AP100" i="66"/>
  <c r="AH100" i="66"/>
  <c r="AJ100" i="66" s="1"/>
  <c r="Y100" i="66"/>
  <c r="R100" i="66"/>
  <c r="AP99" i="66"/>
  <c r="AH99" i="66"/>
  <c r="AJ99" i="66" s="1"/>
  <c r="Y99" i="66"/>
  <c r="R99" i="66"/>
  <c r="AP98" i="66"/>
  <c r="AO98" i="66"/>
  <c r="AH98" i="66"/>
  <c r="AJ98" i="66" s="1"/>
  <c r="Y98" i="66"/>
  <c r="R98" i="66"/>
  <c r="AP97" i="66"/>
  <c r="AO97" i="66"/>
  <c r="AH97" i="66"/>
  <c r="AJ97" i="66" s="1"/>
  <c r="Y97" i="66"/>
  <c r="R97" i="66"/>
  <c r="AP96" i="66"/>
  <c r="AH96" i="66"/>
  <c r="AJ96" i="66" s="1"/>
  <c r="Y96" i="66"/>
  <c r="R96" i="66"/>
  <c r="AP95" i="66"/>
  <c r="AH95" i="66"/>
  <c r="AJ95" i="66" s="1"/>
  <c r="Y95" i="66"/>
  <c r="R95" i="66"/>
  <c r="AP94" i="66"/>
  <c r="AO94" i="66"/>
  <c r="AH94" i="66"/>
  <c r="AJ94" i="66" s="1"/>
  <c r="Y94" i="66"/>
  <c r="R94" i="66"/>
  <c r="AP93" i="66"/>
  <c r="AH93" i="66"/>
  <c r="AJ93" i="66" s="1"/>
  <c r="Y93" i="66"/>
  <c r="R93" i="66"/>
  <c r="AP92" i="66"/>
  <c r="AH92" i="66"/>
  <c r="AJ92" i="66" s="1"/>
  <c r="Y92" i="66"/>
  <c r="R92" i="66"/>
  <c r="AP91" i="66"/>
  <c r="AH91" i="66"/>
  <c r="AJ91" i="66" s="1"/>
  <c r="Y91" i="66"/>
  <c r="R91" i="66"/>
  <c r="AP90" i="66"/>
  <c r="AO90" i="66"/>
  <c r="AH90" i="66"/>
  <c r="AJ90" i="66" s="1"/>
  <c r="Y90" i="66"/>
  <c r="R90" i="66"/>
  <c r="AP89" i="66"/>
  <c r="AO89" i="66"/>
  <c r="AH89" i="66"/>
  <c r="AJ89" i="66" s="1"/>
  <c r="Y89" i="66"/>
  <c r="R89" i="66"/>
  <c r="AP88" i="66"/>
  <c r="AH88" i="66"/>
  <c r="AJ88" i="66" s="1"/>
  <c r="Y88" i="66"/>
  <c r="R88" i="66"/>
  <c r="AP87" i="66"/>
  <c r="AH87" i="66"/>
  <c r="AJ87" i="66" s="1"/>
  <c r="Y87" i="66"/>
  <c r="R87" i="66"/>
  <c r="AP86" i="66"/>
  <c r="AO86" i="66"/>
  <c r="AH86" i="66"/>
  <c r="AJ86" i="66" s="1"/>
  <c r="Y86" i="66"/>
  <c r="R86" i="66"/>
  <c r="AP85" i="66"/>
  <c r="AH85" i="66"/>
  <c r="AJ85" i="66" s="1"/>
  <c r="Y85" i="66"/>
  <c r="R85" i="66"/>
  <c r="AP84" i="66"/>
  <c r="AH84" i="66"/>
  <c r="AJ84" i="66" s="1"/>
  <c r="Y84" i="66"/>
  <c r="R84" i="66"/>
  <c r="AP83" i="66"/>
  <c r="AH83" i="66"/>
  <c r="AJ83" i="66" s="1"/>
  <c r="Y83" i="66"/>
  <c r="R83" i="66"/>
  <c r="AP82" i="66"/>
  <c r="AO82" i="66"/>
  <c r="AH82" i="66"/>
  <c r="AJ82" i="66" s="1"/>
  <c r="Y82" i="66"/>
  <c r="R82" i="66"/>
  <c r="AP81" i="66"/>
  <c r="AO81" i="66"/>
  <c r="AH81" i="66"/>
  <c r="AJ81" i="66" s="1"/>
  <c r="Y81" i="66"/>
  <c r="R81" i="66"/>
  <c r="AP80" i="66"/>
  <c r="AH80" i="66"/>
  <c r="AJ80" i="66" s="1"/>
  <c r="Y80" i="66"/>
  <c r="R80" i="66"/>
  <c r="AP79" i="66"/>
  <c r="AH79" i="66"/>
  <c r="AJ79" i="66" s="1"/>
  <c r="Y79" i="66"/>
  <c r="R79" i="66"/>
  <c r="AP78" i="66"/>
  <c r="AO78" i="66"/>
  <c r="AH78" i="66"/>
  <c r="AJ78" i="66" s="1"/>
  <c r="Y78" i="66"/>
  <c r="R78" i="66"/>
  <c r="AP77" i="66"/>
  <c r="AH77" i="66"/>
  <c r="AJ77" i="66" s="1"/>
  <c r="Y77" i="66"/>
  <c r="R77" i="66"/>
  <c r="AP76" i="66"/>
  <c r="AH76" i="66"/>
  <c r="AJ76" i="66" s="1"/>
  <c r="Y76" i="66"/>
  <c r="R76" i="66"/>
  <c r="AP75" i="66"/>
  <c r="AH75" i="66"/>
  <c r="AJ75" i="66" s="1"/>
  <c r="Y75" i="66"/>
  <c r="R75" i="66"/>
  <c r="AP74" i="66"/>
  <c r="AO74" i="66"/>
  <c r="AH74" i="66"/>
  <c r="AJ74" i="66" s="1"/>
  <c r="Y74" i="66"/>
  <c r="R74" i="66"/>
  <c r="AP73" i="66"/>
  <c r="AO73" i="66"/>
  <c r="AH73" i="66"/>
  <c r="AJ73" i="66" s="1"/>
  <c r="Y73" i="66"/>
  <c r="R73" i="66"/>
  <c r="AP72" i="66"/>
  <c r="AH72" i="66"/>
  <c r="AJ72" i="66" s="1"/>
  <c r="Y72" i="66"/>
  <c r="R72" i="66"/>
  <c r="AP71" i="66"/>
  <c r="AH71" i="66"/>
  <c r="AJ71" i="66" s="1"/>
  <c r="Y71" i="66"/>
  <c r="R71" i="66"/>
  <c r="AP70" i="66"/>
  <c r="AO70" i="66"/>
  <c r="AH70" i="66"/>
  <c r="AJ70" i="66" s="1"/>
  <c r="Y70" i="66"/>
  <c r="R70" i="66"/>
  <c r="AP69" i="66"/>
  <c r="AH69" i="66"/>
  <c r="AJ69" i="66" s="1"/>
  <c r="Y69" i="66"/>
  <c r="R69" i="66"/>
  <c r="AP68" i="66"/>
  <c r="AH68" i="66"/>
  <c r="AJ68" i="66" s="1"/>
  <c r="Y68" i="66"/>
  <c r="R68" i="66"/>
  <c r="AP67" i="66"/>
  <c r="AH67" i="66"/>
  <c r="AJ67" i="66" s="1"/>
  <c r="Y67" i="66"/>
  <c r="R67" i="66"/>
  <c r="AP66" i="66"/>
  <c r="AO66" i="66"/>
  <c r="AH66" i="66"/>
  <c r="AJ66" i="66" s="1"/>
  <c r="Y66" i="66"/>
  <c r="R66" i="66"/>
  <c r="AP65" i="66"/>
  <c r="AO65" i="66"/>
  <c r="AH65" i="66"/>
  <c r="AJ65" i="66" s="1"/>
  <c r="Y65" i="66"/>
  <c r="R65" i="66"/>
  <c r="AP63" i="66"/>
  <c r="AH63" i="66"/>
  <c r="AJ63" i="66" s="1"/>
  <c r="Y63" i="66"/>
  <c r="R63" i="66"/>
  <c r="AP62" i="66"/>
  <c r="AO62" i="66"/>
  <c r="AH62" i="66"/>
  <c r="AJ62" i="66" s="1"/>
  <c r="Y62" i="66"/>
  <c r="R62" i="66"/>
  <c r="AP61" i="66"/>
  <c r="AH61" i="66"/>
  <c r="AJ61" i="66" s="1"/>
  <c r="Y61" i="66"/>
  <c r="R61" i="66"/>
  <c r="AP60" i="66"/>
  <c r="AH60" i="66"/>
  <c r="AJ60" i="66" s="1"/>
  <c r="Y60" i="66"/>
  <c r="R60" i="66"/>
  <c r="AP59" i="66"/>
  <c r="AH59" i="66"/>
  <c r="AJ59" i="66" s="1"/>
  <c r="Y59" i="66"/>
  <c r="R59" i="66"/>
  <c r="AP58" i="66"/>
  <c r="AO58" i="66"/>
  <c r="AH58" i="66"/>
  <c r="AJ58" i="66" s="1"/>
  <c r="Y58" i="66"/>
  <c r="R58" i="66"/>
  <c r="AP57" i="66"/>
  <c r="AH57" i="66"/>
  <c r="AJ57" i="66" s="1"/>
  <c r="Y57" i="66"/>
  <c r="R57" i="66"/>
  <c r="AP56" i="66"/>
  <c r="AH56" i="66"/>
  <c r="AJ56" i="66" s="1"/>
  <c r="Y56" i="66"/>
  <c r="R56" i="66"/>
  <c r="AP55" i="66"/>
  <c r="AH55" i="66"/>
  <c r="AJ55" i="66" s="1"/>
  <c r="Y55" i="66"/>
  <c r="R55" i="66"/>
  <c r="AP54" i="66"/>
  <c r="AO54" i="66"/>
  <c r="AH54" i="66"/>
  <c r="AJ54" i="66" s="1"/>
  <c r="Y54" i="66"/>
  <c r="R54" i="66"/>
  <c r="AP53" i="66"/>
  <c r="AO53" i="66"/>
  <c r="AH53" i="66"/>
  <c r="AJ53" i="66" s="1"/>
  <c r="Y53" i="66"/>
  <c r="R53" i="66"/>
  <c r="AP52" i="66"/>
  <c r="AH52" i="66"/>
  <c r="AJ52" i="66" s="1"/>
  <c r="Y52" i="66"/>
  <c r="R52" i="66"/>
  <c r="AP51" i="66"/>
  <c r="AH51" i="66"/>
  <c r="AJ51" i="66" s="1"/>
  <c r="Y51" i="66"/>
  <c r="R51" i="66"/>
  <c r="AP50" i="66"/>
  <c r="AO50" i="66"/>
  <c r="AH50" i="66"/>
  <c r="AJ50" i="66" s="1"/>
  <c r="Y50" i="66"/>
  <c r="R50" i="66"/>
  <c r="AP49" i="66"/>
  <c r="AO49" i="66"/>
  <c r="AH49" i="66"/>
  <c r="AJ49" i="66" s="1"/>
  <c r="Y49" i="66"/>
  <c r="R49" i="66"/>
  <c r="AP48" i="66"/>
  <c r="AH48" i="66"/>
  <c r="AJ48" i="66" s="1"/>
  <c r="Y48" i="66"/>
  <c r="R48" i="66"/>
  <c r="AP47" i="66"/>
  <c r="AH47" i="66"/>
  <c r="AJ47" i="66" s="1"/>
  <c r="Y47" i="66"/>
  <c r="R47" i="66"/>
  <c r="AP46" i="66"/>
  <c r="AO46" i="66"/>
  <c r="AH46" i="66"/>
  <c r="AJ46" i="66" s="1"/>
  <c r="Y46" i="66"/>
  <c r="R46" i="66"/>
  <c r="AP45" i="66"/>
  <c r="AH45" i="66"/>
  <c r="AJ45" i="66" s="1"/>
  <c r="Y45" i="66"/>
  <c r="R45" i="66"/>
  <c r="AP44" i="66"/>
  <c r="AH44" i="66"/>
  <c r="AJ44" i="66" s="1"/>
  <c r="Y44" i="66"/>
  <c r="R44" i="66"/>
  <c r="AP43" i="66"/>
  <c r="AH43" i="66"/>
  <c r="AJ43" i="66" s="1"/>
  <c r="Y43" i="66"/>
  <c r="R43" i="66"/>
  <c r="AP42" i="66"/>
  <c r="AO42" i="66"/>
  <c r="AH42" i="66"/>
  <c r="AJ42" i="66" s="1"/>
  <c r="Y42" i="66"/>
  <c r="R42" i="66"/>
  <c r="AP41" i="66"/>
  <c r="AH41" i="66"/>
  <c r="AJ41" i="66" s="1"/>
  <c r="Y41" i="66"/>
  <c r="R41" i="66"/>
  <c r="AP40" i="66"/>
  <c r="AH40" i="66"/>
  <c r="AJ40" i="66" s="1"/>
  <c r="Y40" i="66"/>
  <c r="R40" i="66"/>
  <c r="AP39" i="66"/>
  <c r="AH39" i="66"/>
  <c r="AJ39" i="66" s="1"/>
  <c r="Y39" i="66"/>
  <c r="R39" i="66"/>
  <c r="AP38" i="66"/>
  <c r="AO38" i="66"/>
  <c r="AH38" i="66"/>
  <c r="AJ38" i="66" s="1"/>
  <c r="Y38" i="66"/>
  <c r="R38" i="66"/>
  <c r="AP37" i="66"/>
  <c r="AO37" i="66"/>
  <c r="AH37" i="66"/>
  <c r="AJ37" i="66" s="1"/>
  <c r="Y37" i="66"/>
  <c r="R37" i="66"/>
  <c r="AP36" i="66"/>
  <c r="AH36" i="66"/>
  <c r="AJ36" i="66" s="1"/>
  <c r="Y36" i="66"/>
  <c r="R36" i="66"/>
  <c r="AP35" i="66"/>
  <c r="AH35" i="66"/>
  <c r="AJ35" i="66" s="1"/>
  <c r="Y35" i="66"/>
  <c r="R35" i="66"/>
  <c r="AP34" i="66"/>
  <c r="AO34" i="66"/>
  <c r="AH34" i="66"/>
  <c r="AJ34" i="66" s="1"/>
  <c r="Y34" i="66"/>
  <c r="R34" i="66"/>
  <c r="AP33" i="66"/>
  <c r="AO33" i="66"/>
  <c r="AH33" i="66"/>
  <c r="AJ33" i="66" s="1"/>
  <c r="Y33" i="66"/>
  <c r="R33" i="66"/>
  <c r="AP32" i="66"/>
  <c r="AH32" i="66"/>
  <c r="AJ32" i="66" s="1"/>
  <c r="Y32" i="66"/>
  <c r="R32" i="66"/>
  <c r="AP31" i="66"/>
  <c r="AH31" i="66"/>
  <c r="AJ31" i="66" s="1"/>
  <c r="Y31" i="66"/>
  <c r="R31" i="66"/>
  <c r="AP30" i="66"/>
  <c r="AO30" i="66"/>
  <c r="AH30" i="66"/>
  <c r="AJ30" i="66" s="1"/>
  <c r="Y30" i="66"/>
  <c r="R30" i="66"/>
  <c r="AP29" i="66"/>
  <c r="AH29" i="66"/>
  <c r="AJ29" i="66" s="1"/>
  <c r="Y29" i="66"/>
  <c r="R29" i="66"/>
  <c r="AP28" i="66"/>
  <c r="AH28" i="66"/>
  <c r="AJ28" i="66" s="1"/>
  <c r="Y28" i="66"/>
  <c r="R28" i="66"/>
  <c r="AP27" i="66"/>
  <c r="AH27" i="66"/>
  <c r="AJ27" i="66" s="1"/>
  <c r="Y27" i="66"/>
  <c r="R27" i="66"/>
  <c r="AP26" i="66"/>
  <c r="AO26" i="66"/>
  <c r="AH26" i="66"/>
  <c r="AJ26" i="66" s="1"/>
  <c r="Y26" i="66"/>
  <c r="R26" i="66"/>
  <c r="AP25" i="66"/>
  <c r="AH25" i="66"/>
  <c r="AJ25" i="66" s="1"/>
  <c r="Y25" i="66"/>
  <c r="R25" i="66"/>
  <c r="AP24" i="66"/>
  <c r="AH24" i="66"/>
  <c r="AJ24" i="66" s="1"/>
  <c r="Y24" i="66"/>
  <c r="R24" i="66"/>
  <c r="AP23" i="66"/>
  <c r="AH23" i="66"/>
  <c r="AJ23" i="66" s="1"/>
  <c r="Y23" i="66"/>
  <c r="R23" i="66"/>
  <c r="AP22" i="66"/>
  <c r="AO22" i="66"/>
  <c r="AH22" i="66"/>
  <c r="AJ22" i="66" s="1"/>
  <c r="Y22" i="66"/>
  <c r="R22" i="66"/>
  <c r="AP21" i="66"/>
  <c r="AO21" i="66"/>
  <c r="AH21" i="66"/>
  <c r="AJ21" i="66" s="1"/>
  <c r="Y21" i="66"/>
  <c r="R21" i="66"/>
  <c r="AP19" i="66"/>
  <c r="AH19" i="66"/>
  <c r="AJ19" i="66" s="1"/>
  <c r="Y19" i="66"/>
  <c r="R19" i="66"/>
  <c r="AP18" i="66"/>
  <c r="AO18" i="66"/>
  <c r="AH18" i="66"/>
  <c r="AJ18" i="66" s="1"/>
  <c r="Y18" i="66"/>
  <c r="R18" i="66"/>
  <c r="AP17" i="66"/>
  <c r="AO17" i="66"/>
  <c r="AH17" i="66"/>
  <c r="AJ17" i="66" s="1"/>
  <c r="Y17" i="66"/>
  <c r="R17" i="66"/>
  <c r="AP16" i="66"/>
  <c r="AO16" i="66"/>
  <c r="AH16" i="66"/>
  <c r="AJ16" i="66" s="1"/>
  <c r="Y16" i="66"/>
  <c r="R16" i="66"/>
  <c r="AP15" i="66"/>
  <c r="AH15" i="66"/>
  <c r="AJ15" i="66" s="1"/>
  <c r="Y15" i="66"/>
  <c r="R15" i="66"/>
  <c r="AO14" i="66"/>
  <c r="AH14" i="66"/>
  <c r="AJ14" i="66" s="1"/>
  <c r="Y14" i="66"/>
  <c r="R14" i="66"/>
  <c r="AO13" i="66"/>
  <c r="AH13" i="66"/>
  <c r="AJ13" i="66" s="1"/>
  <c r="AJ250" i="66" s="1"/>
  <c r="Y13" i="66"/>
  <c r="R13" i="66"/>
  <c r="AK12" i="66"/>
  <c r="AL12" i="66" s="1"/>
  <c r="AM12" i="66" s="1"/>
  <c r="C12" i="66"/>
  <c r="D12" i="66" s="1"/>
  <c r="E12" i="66" s="1"/>
  <c r="F12" i="66" s="1"/>
  <c r="G12" i="66" s="1"/>
  <c r="H12" i="66" s="1"/>
  <c r="I12" i="66" s="1"/>
  <c r="J12" i="66" s="1"/>
  <c r="K12" i="66" s="1"/>
  <c r="L12" i="66" s="1"/>
  <c r="M12" i="66" s="1"/>
  <c r="N12" i="66" s="1"/>
  <c r="O12" i="66" s="1"/>
  <c r="P12" i="66" s="1"/>
  <c r="Q12" i="66" s="1"/>
  <c r="R12" i="66" s="1"/>
  <c r="S12" i="66" s="1"/>
  <c r="T12" i="66" s="1"/>
  <c r="U12" i="66" s="1"/>
  <c r="V12" i="66" s="1"/>
  <c r="W12" i="66" s="1"/>
  <c r="X12" i="66" s="1"/>
  <c r="Y12" i="66" s="1"/>
  <c r="Z12" i="66" s="1"/>
  <c r="AA12" i="66" s="1"/>
  <c r="AB12" i="66" s="1"/>
  <c r="AC12" i="66" s="1"/>
  <c r="AD12" i="66" s="1"/>
  <c r="AE12" i="66" s="1"/>
  <c r="AF12" i="66" s="1"/>
  <c r="AG12" i="66" s="1"/>
  <c r="AP231" i="65"/>
  <c r="AS231" i="65" s="1"/>
  <c r="AK231" i="65"/>
  <c r="AB231" i="65"/>
  <c r="AA231" i="65"/>
  <c r="AP230" i="65"/>
  <c r="AS230" i="65" s="1"/>
  <c r="AK230" i="65"/>
  <c r="AB230" i="65"/>
  <c r="AA230" i="65"/>
  <c r="AP229" i="65"/>
  <c r="AS229" i="65" s="1"/>
  <c r="AK229" i="65"/>
  <c r="AB229" i="65"/>
  <c r="AA229" i="65"/>
  <c r="AP228" i="65"/>
  <c r="AS228" i="65" s="1"/>
  <c r="AK228" i="65"/>
  <c r="AB228" i="65"/>
  <c r="AA228" i="65"/>
  <c r="AP227" i="65"/>
  <c r="AS227" i="65" s="1"/>
  <c r="AK227" i="65"/>
  <c r="AB227" i="65"/>
  <c r="AA227" i="65"/>
  <c r="AP226" i="65"/>
  <c r="AS226" i="65" s="1"/>
  <c r="AK226" i="65"/>
  <c r="AB226" i="65"/>
  <c r="AA226" i="65"/>
  <c r="AV226" i="65" s="1"/>
  <c r="AP225" i="65"/>
  <c r="AS225" i="65" s="1"/>
  <c r="AK225" i="65"/>
  <c r="AB225" i="65"/>
  <c r="AA225" i="65"/>
  <c r="AP177" i="65"/>
  <c r="AS177" i="65" s="1"/>
  <c r="AK177" i="65"/>
  <c r="AB177" i="65"/>
  <c r="AA177" i="65"/>
  <c r="AP143" i="65"/>
  <c r="AS143" i="65" s="1"/>
  <c r="AK143" i="65"/>
  <c r="AB143" i="65"/>
  <c r="AA143" i="65"/>
  <c r="AV143" i="65" s="1"/>
  <c r="AP128" i="65"/>
  <c r="AS128" i="65" s="1"/>
  <c r="AK128" i="65"/>
  <c r="AB128" i="65"/>
  <c r="AA128" i="65"/>
  <c r="AP114" i="65"/>
  <c r="AS114" i="65" s="1"/>
  <c r="AK114" i="65"/>
  <c r="AB114" i="65"/>
  <c r="AA114" i="65"/>
  <c r="AP60" i="65"/>
  <c r="AS60" i="65" s="1"/>
  <c r="AK60" i="65"/>
  <c r="AB60" i="65"/>
  <c r="AA60" i="65"/>
  <c r="AP224" i="65"/>
  <c r="AS224" i="65" s="1"/>
  <c r="AK224" i="65"/>
  <c r="AB224" i="65"/>
  <c r="AA224" i="65"/>
  <c r="AP129" i="65"/>
  <c r="AS129" i="65" s="1"/>
  <c r="AK129" i="65"/>
  <c r="AB129" i="65"/>
  <c r="AA129" i="65"/>
  <c r="AP16" i="65"/>
  <c r="AS16" i="65" s="1"/>
  <c r="AK16" i="65"/>
  <c r="AB16" i="65"/>
  <c r="AA16" i="65"/>
  <c r="AP186" i="65"/>
  <c r="AS186" i="65" s="1"/>
  <c r="AK186" i="65"/>
  <c r="AB186" i="65"/>
  <c r="AA186" i="65"/>
  <c r="AP115" i="65"/>
  <c r="AS115" i="65" s="1"/>
  <c r="AK115" i="65"/>
  <c r="AB115" i="65"/>
  <c r="AA115" i="65"/>
  <c r="AP201" i="65"/>
  <c r="AS201" i="65" s="1"/>
  <c r="AK201" i="65"/>
  <c r="AB201" i="65"/>
  <c r="AA201" i="65"/>
  <c r="AV201" i="65" s="1"/>
  <c r="AP200" i="65"/>
  <c r="AS200" i="65" s="1"/>
  <c r="AK200" i="65"/>
  <c r="AB200" i="65"/>
  <c r="AA200" i="65"/>
  <c r="AV200" i="65" s="1"/>
  <c r="AP214" i="65"/>
  <c r="AS214" i="65" s="1"/>
  <c r="AK214" i="65"/>
  <c r="AB214" i="65"/>
  <c r="AA214" i="65"/>
  <c r="AV214" i="65" s="1"/>
  <c r="AP223" i="65"/>
  <c r="AS223" i="65" s="1"/>
  <c r="AK223" i="65"/>
  <c r="AB223" i="65"/>
  <c r="AA223" i="65"/>
  <c r="AP220" i="65"/>
  <c r="AS220" i="65" s="1"/>
  <c r="AK220" i="65"/>
  <c r="AB220" i="65"/>
  <c r="AA220" i="65"/>
  <c r="AP153" i="65"/>
  <c r="AS153" i="65" s="1"/>
  <c r="AB153" i="65"/>
  <c r="AA153" i="65"/>
  <c r="AV153" i="65" s="1"/>
  <c r="AP242" i="65"/>
  <c r="AS242" i="65" s="1"/>
  <c r="AK242" i="65"/>
  <c r="AB242" i="65"/>
  <c r="AA242" i="65"/>
  <c r="AP187" i="65"/>
  <c r="AS187" i="65" s="1"/>
  <c r="AK187" i="65"/>
  <c r="AB187" i="65"/>
  <c r="AA187" i="65"/>
  <c r="AP241" i="65"/>
  <c r="AS241" i="65" s="1"/>
  <c r="AK241" i="65"/>
  <c r="AB241" i="65"/>
  <c r="AA241" i="65"/>
  <c r="AV241" i="65" s="1"/>
  <c r="AP240" i="65"/>
  <c r="AS240" i="65" s="1"/>
  <c r="AK240" i="65"/>
  <c r="AB240" i="65"/>
  <c r="AA240" i="65"/>
  <c r="AP239" i="65"/>
  <c r="AS239" i="65" s="1"/>
  <c r="AK239" i="65"/>
  <c r="AB239" i="65"/>
  <c r="AA239" i="65"/>
  <c r="AP238" i="65"/>
  <c r="AS238" i="65" s="1"/>
  <c r="AK238" i="65"/>
  <c r="AB238" i="65"/>
  <c r="AA238" i="65"/>
  <c r="AV238" i="65" s="1"/>
  <c r="AP219" i="65"/>
  <c r="AS219" i="65" s="1"/>
  <c r="AK219" i="65"/>
  <c r="AB219" i="65"/>
  <c r="AA219" i="65"/>
  <c r="AV219" i="65" s="1"/>
  <c r="AP218" i="65"/>
  <c r="AS218" i="65" s="1"/>
  <c r="AK218" i="65"/>
  <c r="AB218" i="65"/>
  <c r="AA218" i="65"/>
  <c r="AP217" i="65"/>
  <c r="AS217" i="65" s="1"/>
  <c r="AK217" i="65"/>
  <c r="AB217" i="65"/>
  <c r="AA217" i="65"/>
  <c r="AP216" i="65"/>
  <c r="AS216" i="65" s="1"/>
  <c r="AK216" i="65"/>
  <c r="AB216" i="65"/>
  <c r="AA216" i="65"/>
  <c r="AV216" i="65" s="1"/>
  <c r="AP215" i="65"/>
  <c r="AS215" i="65" s="1"/>
  <c r="AK215" i="65"/>
  <c r="AB215" i="65"/>
  <c r="AA215" i="65"/>
  <c r="AV215" i="65" s="1"/>
  <c r="AP237" i="65"/>
  <c r="AS237" i="65" s="1"/>
  <c r="AK237" i="65"/>
  <c r="AB237" i="65"/>
  <c r="AA237" i="65"/>
  <c r="AP236" i="65"/>
  <c r="AS236" i="65" s="1"/>
  <c r="AK236" i="65"/>
  <c r="AB236" i="65"/>
  <c r="AA236" i="65"/>
  <c r="AP235" i="65"/>
  <c r="AS235" i="65" s="1"/>
  <c r="AK235" i="65"/>
  <c r="AB235" i="65"/>
  <c r="AA235" i="65"/>
  <c r="AV235" i="65" s="1"/>
  <c r="AP234" i="65"/>
  <c r="AS234" i="65" s="1"/>
  <c r="AK234" i="65"/>
  <c r="AB234" i="65"/>
  <c r="AA234" i="65"/>
  <c r="AV234" i="65" s="1"/>
  <c r="AP233" i="65"/>
  <c r="AS233" i="65" s="1"/>
  <c r="AK233" i="65"/>
  <c r="AB233" i="65"/>
  <c r="AA233" i="65"/>
  <c r="AV233" i="65" s="1"/>
  <c r="AP232" i="65"/>
  <c r="AS232" i="65" s="1"/>
  <c r="AK232" i="65"/>
  <c r="AB232" i="65"/>
  <c r="AA232" i="65"/>
  <c r="AP222" i="65"/>
  <c r="AS222" i="65" s="1"/>
  <c r="AK222" i="65"/>
  <c r="AB222" i="65"/>
  <c r="AA222" i="65"/>
  <c r="AP221" i="65"/>
  <c r="AS221" i="65" s="1"/>
  <c r="AK221" i="65"/>
  <c r="AB221" i="65"/>
  <c r="AA221" i="65"/>
  <c r="AV221" i="65" s="1"/>
  <c r="AP213" i="65"/>
  <c r="AS213" i="65" s="1"/>
  <c r="AK213" i="65"/>
  <c r="AB213" i="65"/>
  <c r="AA213" i="65"/>
  <c r="AV213" i="65" s="1"/>
  <c r="AP212" i="65"/>
  <c r="AS212" i="65" s="1"/>
  <c r="AK212" i="65"/>
  <c r="AB212" i="65"/>
  <c r="AA212" i="65"/>
  <c r="AP211" i="65"/>
  <c r="AS211" i="65" s="1"/>
  <c r="AK211" i="65"/>
  <c r="AB211" i="65"/>
  <c r="AA211" i="65"/>
  <c r="AP210" i="65"/>
  <c r="AS210" i="65" s="1"/>
  <c r="AK210" i="65"/>
  <c r="AB210" i="65"/>
  <c r="AA210" i="65"/>
  <c r="AV210" i="65" s="1"/>
  <c r="AP209" i="65"/>
  <c r="AS209" i="65" s="1"/>
  <c r="AK209" i="65"/>
  <c r="AB209" i="65"/>
  <c r="AA209" i="65"/>
  <c r="AP208" i="65"/>
  <c r="AS208" i="65" s="1"/>
  <c r="AK208" i="65"/>
  <c r="AB208" i="65"/>
  <c r="AA208" i="65"/>
  <c r="AV208" i="65" s="1"/>
  <c r="AP207" i="65"/>
  <c r="AS207" i="65" s="1"/>
  <c r="AK207" i="65"/>
  <c r="AB207" i="65"/>
  <c r="AA207" i="65"/>
  <c r="AV207" i="65" s="1"/>
  <c r="AP206" i="65"/>
  <c r="AS206" i="65" s="1"/>
  <c r="AK206" i="65"/>
  <c r="AB206" i="65"/>
  <c r="AA206" i="65"/>
  <c r="AP205" i="65"/>
  <c r="AS205" i="65" s="1"/>
  <c r="AK205" i="65"/>
  <c r="AB205" i="65"/>
  <c r="AA205" i="65"/>
  <c r="AP204" i="65"/>
  <c r="AS204" i="65" s="1"/>
  <c r="AK204" i="65"/>
  <c r="AB204" i="65"/>
  <c r="AA204" i="65"/>
  <c r="AV204" i="65" s="1"/>
  <c r="AP203" i="65"/>
  <c r="AS203" i="65" s="1"/>
  <c r="AK203" i="65"/>
  <c r="AB203" i="65"/>
  <c r="AA203" i="65"/>
  <c r="AV203" i="65" s="1"/>
  <c r="AP202" i="65"/>
  <c r="AS202" i="65" s="1"/>
  <c r="AK202" i="65"/>
  <c r="AB202" i="65"/>
  <c r="AA202" i="65"/>
  <c r="AV202" i="65" s="1"/>
  <c r="AP199" i="65"/>
  <c r="AS199" i="65" s="1"/>
  <c r="AK199" i="65"/>
  <c r="AB199" i="65"/>
  <c r="AA199" i="65"/>
  <c r="AP198" i="65"/>
  <c r="AS198" i="65" s="1"/>
  <c r="AK198" i="65"/>
  <c r="AB198" i="65"/>
  <c r="AA198" i="65"/>
  <c r="AV198" i="65" s="1"/>
  <c r="AP197" i="65"/>
  <c r="AS197" i="65" s="1"/>
  <c r="AK197" i="65"/>
  <c r="AB197" i="65"/>
  <c r="AA197" i="65"/>
  <c r="AV197" i="65" s="1"/>
  <c r="AP196" i="65"/>
  <c r="AS196" i="65" s="1"/>
  <c r="AK196" i="65"/>
  <c r="AB196" i="65"/>
  <c r="AA196" i="65"/>
  <c r="AV196" i="65" s="1"/>
  <c r="AP195" i="65"/>
  <c r="AS195" i="65" s="1"/>
  <c r="AK195" i="65"/>
  <c r="AB195" i="65"/>
  <c r="AA195" i="65"/>
  <c r="AP194" i="65"/>
  <c r="AS194" i="65" s="1"/>
  <c r="AK194" i="65"/>
  <c r="AB194" i="65"/>
  <c r="AA194" i="65"/>
  <c r="AP193" i="65"/>
  <c r="AS193" i="65" s="1"/>
  <c r="AK193" i="65"/>
  <c r="AB193" i="65"/>
  <c r="AA193" i="65"/>
  <c r="AP192" i="65"/>
  <c r="AS192" i="65" s="1"/>
  <c r="AK192" i="65"/>
  <c r="AB192" i="65"/>
  <c r="AA192" i="65"/>
  <c r="AP191" i="65"/>
  <c r="AS191" i="65" s="1"/>
  <c r="AK191" i="65"/>
  <c r="AB191" i="65"/>
  <c r="AA191" i="65"/>
  <c r="AP190" i="65"/>
  <c r="AS190" i="65" s="1"/>
  <c r="AK190" i="65"/>
  <c r="AB190" i="65"/>
  <c r="AA190" i="65"/>
  <c r="AP189" i="65"/>
  <c r="AS189" i="65" s="1"/>
  <c r="AK189" i="65"/>
  <c r="AB189" i="65"/>
  <c r="AA189" i="65"/>
  <c r="AP188" i="65"/>
  <c r="AS188" i="65" s="1"/>
  <c r="AK188" i="65"/>
  <c r="AB188" i="65"/>
  <c r="AA188" i="65"/>
  <c r="AP185" i="65"/>
  <c r="AS185" i="65" s="1"/>
  <c r="AK185" i="65"/>
  <c r="AB185" i="65"/>
  <c r="AA185" i="65"/>
  <c r="AV185" i="65" s="1"/>
  <c r="AP184" i="65"/>
  <c r="AS184" i="65" s="1"/>
  <c r="AK184" i="65"/>
  <c r="AB184" i="65"/>
  <c r="AA184" i="65"/>
  <c r="AP183" i="65"/>
  <c r="AS183" i="65" s="1"/>
  <c r="AK183" i="65"/>
  <c r="AB183" i="65"/>
  <c r="AA183" i="65"/>
  <c r="AV183" i="65" s="1"/>
  <c r="AP182" i="65"/>
  <c r="AS182" i="65" s="1"/>
  <c r="AK182" i="65"/>
  <c r="AB182" i="65"/>
  <c r="AA182" i="65"/>
  <c r="AV182" i="65" s="1"/>
  <c r="AP181" i="65"/>
  <c r="AS181" i="65" s="1"/>
  <c r="AK181" i="65"/>
  <c r="AB181" i="65"/>
  <c r="AA181" i="65"/>
  <c r="AV181" i="65" s="1"/>
  <c r="AP180" i="65"/>
  <c r="AS180" i="65" s="1"/>
  <c r="AK180" i="65"/>
  <c r="AB180" i="65"/>
  <c r="AA180" i="65"/>
  <c r="AV180" i="65" s="1"/>
  <c r="AP179" i="65"/>
  <c r="AS179" i="65" s="1"/>
  <c r="AK179" i="65"/>
  <c r="AB179" i="65"/>
  <c r="AA179" i="65"/>
  <c r="AP178" i="65"/>
  <c r="AS178" i="65" s="1"/>
  <c r="AK178" i="65"/>
  <c r="AB178" i="65"/>
  <c r="AA178" i="65"/>
  <c r="AV178" i="65" s="1"/>
  <c r="AP176" i="65"/>
  <c r="AS176" i="65" s="1"/>
  <c r="AK176" i="65"/>
  <c r="AB176" i="65"/>
  <c r="AA176" i="65"/>
  <c r="AP175" i="65"/>
  <c r="AS175" i="65" s="1"/>
  <c r="AK175" i="65"/>
  <c r="AB175" i="65"/>
  <c r="AA175" i="65"/>
  <c r="AV175" i="65" s="1"/>
  <c r="AP174" i="65"/>
  <c r="AS174" i="65" s="1"/>
  <c r="AK174" i="65"/>
  <c r="AB174" i="65"/>
  <c r="AA174" i="65"/>
  <c r="AV174" i="65" s="1"/>
  <c r="AP173" i="65"/>
  <c r="AS173" i="65" s="1"/>
  <c r="AK173" i="65"/>
  <c r="AB173" i="65"/>
  <c r="AA173" i="65"/>
  <c r="AP172" i="65"/>
  <c r="AS172" i="65" s="1"/>
  <c r="AK172" i="65"/>
  <c r="AB172" i="65"/>
  <c r="AA172" i="65"/>
  <c r="AP171" i="65"/>
  <c r="AS171" i="65" s="1"/>
  <c r="AK171" i="65"/>
  <c r="AB171" i="65"/>
  <c r="AA171" i="65"/>
  <c r="AV171" i="65" s="1"/>
  <c r="AP170" i="65"/>
  <c r="AS170" i="65" s="1"/>
  <c r="AK170" i="65"/>
  <c r="AB170" i="65"/>
  <c r="AA170" i="65"/>
  <c r="AV170" i="65" s="1"/>
  <c r="AP169" i="65"/>
  <c r="AS169" i="65" s="1"/>
  <c r="AK169" i="65"/>
  <c r="AB169" i="65"/>
  <c r="AA169" i="65"/>
  <c r="AV169" i="65" s="1"/>
  <c r="AP168" i="65"/>
  <c r="AS168" i="65" s="1"/>
  <c r="AK168" i="65"/>
  <c r="AB168" i="65"/>
  <c r="AA168" i="65"/>
  <c r="AP167" i="65"/>
  <c r="AS167" i="65" s="1"/>
  <c r="AK167" i="65"/>
  <c r="AB167" i="65"/>
  <c r="AA167" i="65"/>
  <c r="AV167" i="65" s="1"/>
  <c r="AP166" i="65"/>
  <c r="AS166" i="65" s="1"/>
  <c r="AK166" i="65"/>
  <c r="AB166" i="65"/>
  <c r="AA166" i="65"/>
  <c r="AV166" i="65" s="1"/>
  <c r="AP165" i="65"/>
  <c r="AS165" i="65" s="1"/>
  <c r="AK165" i="65"/>
  <c r="AB165" i="65"/>
  <c r="AA165" i="65"/>
  <c r="AP164" i="65"/>
  <c r="AS164" i="65" s="1"/>
  <c r="AK164" i="65"/>
  <c r="AB164" i="65"/>
  <c r="AA164" i="65"/>
  <c r="AV164" i="65" s="1"/>
  <c r="AP163" i="65"/>
  <c r="AS163" i="65" s="1"/>
  <c r="AK163" i="65"/>
  <c r="AB163" i="65"/>
  <c r="AA163" i="65"/>
  <c r="AP162" i="65"/>
  <c r="AS162" i="65" s="1"/>
  <c r="AK162" i="65"/>
  <c r="AB162" i="65"/>
  <c r="AA162" i="65"/>
  <c r="AV162" i="65" s="1"/>
  <c r="AP161" i="65"/>
  <c r="AS161" i="65" s="1"/>
  <c r="AK161" i="65"/>
  <c r="AB161" i="65"/>
  <c r="AA161" i="65"/>
  <c r="AV161" i="65" s="1"/>
  <c r="AP160" i="65"/>
  <c r="AS160" i="65" s="1"/>
  <c r="AK160" i="65"/>
  <c r="AB160" i="65"/>
  <c r="AA160" i="65"/>
  <c r="AP159" i="65"/>
  <c r="AS159" i="65" s="1"/>
  <c r="AK159" i="65"/>
  <c r="AB159" i="65"/>
  <c r="AA159" i="65"/>
  <c r="AV159" i="65" s="1"/>
  <c r="AP158" i="65"/>
  <c r="AS158" i="65" s="1"/>
  <c r="AK158" i="65"/>
  <c r="AB158" i="65"/>
  <c r="AA158" i="65"/>
  <c r="AP157" i="65"/>
  <c r="AS157" i="65" s="1"/>
  <c r="AK157" i="65"/>
  <c r="AB157" i="65"/>
  <c r="AA157" i="65"/>
  <c r="AP156" i="65"/>
  <c r="AS156" i="65" s="1"/>
  <c r="AK156" i="65"/>
  <c r="AB156" i="65"/>
  <c r="AA156" i="65"/>
  <c r="AV156" i="65" s="1"/>
  <c r="AP155" i="65"/>
  <c r="AS155" i="65" s="1"/>
  <c r="AK155" i="65"/>
  <c r="AB155" i="65"/>
  <c r="AA155" i="65"/>
  <c r="AP154" i="65"/>
  <c r="AS154" i="65" s="1"/>
  <c r="AB154" i="65"/>
  <c r="AA154" i="65"/>
  <c r="AV154" i="65" s="1"/>
  <c r="AP152" i="65"/>
  <c r="AS152" i="65" s="1"/>
  <c r="AB152" i="65"/>
  <c r="AA152" i="65"/>
  <c r="AP151" i="65"/>
  <c r="AS151" i="65" s="1"/>
  <c r="AB151" i="65"/>
  <c r="AA151" i="65"/>
  <c r="AV151" i="65" s="1"/>
  <c r="AP150" i="65"/>
  <c r="AS150" i="65" s="1"/>
  <c r="AB150" i="65"/>
  <c r="AA150" i="65"/>
  <c r="AP149" i="65"/>
  <c r="AS149" i="65" s="1"/>
  <c r="AK149" i="65"/>
  <c r="AB149" i="65"/>
  <c r="AA149" i="65"/>
  <c r="AV149" i="65" s="1"/>
  <c r="AP148" i="65"/>
  <c r="AS148" i="65" s="1"/>
  <c r="AK148" i="65"/>
  <c r="AB148" i="65"/>
  <c r="AA148" i="65"/>
  <c r="AP147" i="65"/>
  <c r="AS147" i="65" s="1"/>
  <c r="AK147" i="65"/>
  <c r="AB147" i="65"/>
  <c r="AA147" i="65"/>
  <c r="AP146" i="65"/>
  <c r="AS146" i="65" s="1"/>
  <c r="AK146" i="65"/>
  <c r="AB146" i="65"/>
  <c r="AA146" i="65"/>
  <c r="AP145" i="65"/>
  <c r="AS145" i="65" s="1"/>
  <c r="AK145" i="65"/>
  <c r="AB145" i="65"/>
  <c r="AA145" i="65"/>
  <c r="AV145" i="65" s="1"/>
  <c r="AP144" i="65"/>
  <c r="AS144" i="65" s="1"/>
  <c r="AK144" i="65"/>
  <c r="AB144" i="65"/>
  <c r="AA144" i="65"/>
  <c r="AV144" i="65" s="1"/>
  <c r="AP142" i="65"/>
  <c r="AS142" i="65" s="1"/>
  <c r="AK142" i="65"/>
  <c r="AB142" i="65"/>
  <c r="AA142" i="65"/>
  <c r="AP141" i="65"/>
  <c r="AS141" i="65" s="1"/>
  <c r="AK141" i="65"/>
  <c r="AB141" i="65"/>
  <c r="AA141" i="65"/>
  <c r="AP140" i="65"/>
  <c r="AS140" i="65" s="1"/>
  <c r="AK140" i="65"/>
  <c r="AB140" i="65"/>
  <c r="AA140" i="65"/>
  <c r="AV140" i="65" s="1"/>
  <c r="AP139" i="65"/>
  <c r="AS139" i="65" s="1"/>
  <c r="AK139" i="65"/>
  <c r="AB139" i="65"/>
  <c r="AA139" i="65"/>
  <c r="AV139" i="65" s="1"/>
  <c r="AP138" i="65"/>
  <c r="AS138" i="65" s="1"/>
  <c r="AK138" i="65"/>
  <c r="AB138" i="65"/>
  <c r="AA138" i="65"/>
  <c r="AP137" i="65"/>
  <c r="AS137" i="65" s="1"/>
  <c r="AK137" i="65"/>
  <c r="AB137" i="65"/>
  <c r="AA137" i="65"/>
  <c r="AV137" i="65" s="1"/>
  <c r="AP136" i="65"/>
  <c r="AS136" i="65" s="1"/>
  <c r="AK136" i="65"/>
  <c r="AB136" i="65"/>
  <c r="AA136" i="65"/>
  <c r="AP135" i="65"/>
  <c r="AS135" i="65" s="1"/>
  <c r="AK135" i="65"/>
  <c r="AB135" i="65"/>
  <c r="AA135" i="65"/>
  <c r="AP134" i="65"/>
  <c r="AS134" i="65" s="1"/>
  <c r="AK134" i="65"/>
  <c r="AB134" i="65"/>
  <c r="AA134" i="65"/>
  <c r="AP133" i="65"/>
  <c r="AS133" i="65" s="1"/>
  <c r="AK133" i="65"/>
  <c r="AB133" i="65"/>
  <c r="AA133" i="65"/>
  <c r="AV133" i="65" s="1"/>
  <c r="AP132" i="65"/>
  <c r="AS132" i="65" s="1"/>
  <c r="AK132" i="65"/>
  <c r="AB132" i="65"/>
  <c r="AA132" i="65"/>
  <c r="AP131" i="65"/>
  <c r="AS131" i="65" s="1"/>
  <c r="AK131" i="65"/>
  <c r="AB131" i="65"/>
  <c r="AA131" i="65"/>
  <c r="AP130" i="65"/>
  <c r="AS130" i="65" s="1"/>
  <c r="AK130" i="65"/>
  <c r="AB130" i="65"/>
  <c r="AA130" i="65"/>
  <c r="AV130" i="65" s="1"/>
  <c r="AP127" i="65"/>
  <c r="AS127" i="65" s="1"/>
  <c r="AK127" i="65"/>
  <c r="AB127" i="65"/>
  <c r="AA127" i="65"/>
  <c r="AV127" i="65" s="1"/>
  <c r="AP126" i="65"/>
  <c r="AS126" i="65" s="1"/>
  <c r="AK126" i="65"/>
  <c r="AB126" i="65"/>
  <c r="AA126" i="65"/>
  <c r="AP125" i="65"/>
  <c r="AS125" i="65" s="1"/>
  <c r="AK125" i="65"/>
  <c r="AB125" i="65"/>
  <c r="AA125" i="65"/>
  <c r="AP124" i="65"/>
  <c r="AS124" i="65" s="1"/>
  <c r="AK124" i="65"/>
  <c r="AB124" i="65"/>
  <c r="AA124" i="65"/>
  <c r="AP123" i="65"/>
  <c r="AS123" i="65" s="1"/>
  <c r="AK123" i="65"/>
  <c r="AB123" i="65"/>
  <c r="AA123" i="65"/>
  <c r="AP122" i="65"/>
  <c r="AS122" i="65" s="1"/>
  <c r="AK122" i="65"/>
  <c r="AB122" i="65"/>
  <c r="AA122" i="65"/>
  <c r="AP121" i="65"/>
  <c r="AS121" i="65" s="1"/>
  <c r="AK121" i="65"/>
  <c r="AB121" i="65"/>
  <c r="AA121" i="65"/>
  <c r="AV121" i="65" s="1"/>
  <c r="AP120" i="65"/>
  <c r="AS120" i="65" s="1"/>
  <c r="AK120" i="65"/>
  <c r="AB120" i="65"/>
  <c r="AA120" i="65"/>
  <c r="AV120" i="65" s="1"/>
  <c r="AP119" i="65"/>
  <c r="AS119" i="65" s="1"/>
  <c r="AK119" i="65"/>
  <c r="AB119" i="65"/>
  <c r="AA119" i="65"/>
  <c r="AP118" i="65"/>
  <c r="AS118" i="65" s="1"/>
  <c r="AK118" i="65"/>
  <c r="AB118" i="65"/>
  <c r="AA118" i="65"/>
  <c r="AP117" i="65"/>
  <c r="AS117" i="65" s="1"/>
  <c r="AK117" i="65"/>
  <c r="AB117" i="65"/>
  <c r="AA117" i="65"/>
  <c r="AV117" i="65" s="1"/>
  <c r="AP116" i="65"/>
  <c r="AS116" i="65" s="1"/>
  <c r="AK116" i="65"/>
  <c r="AB116" i="65"/>
  <c r="AA116" i="65"/>
  <c r="AP113" i="65"/>
  <c r="AS113" i="65" s="1"/>
  <c r="AK113" i="65"/>
  <c r="AB113" i="65"/>
  <c r="AA113" i="65"/>
  <c r="AP112" i="65"/>
  <c r="AS112" i="65" s="1"/>
  <c r="AK112" i="65"/>
  <c r="AB112" i="65"/>
  <c r="AA112" i="65"/>
  <c r="AV112" i="65" s="1"/>
  <c r="AP111" i="65"/>
  <c r="AS111" i="65" s="1"/>
  <c r="AK111" i="65"/>
  <c r="AB111" i="65"/>
  <c r="AA111" i="65"/>
  <c r="AV111" i="65" s="1"/>
  <c r="AP110" i="65"/>
  <c r="AS110" i="65" s="1"/>
  <c r="AK110" i="65"/>
  <c r="AB110" i="65"/>
  <c r="AA110" i="65"/>
  <c r="AV110" i="65" s="1"/>
  <c r="AP109" i="65"/>
  <c r="AS109" i="65" s="1"/>
  <c r="AK109" i="65"/>
  <c r="AB109" i="65"/>
  <c r="AA109" i="65"/>
  <c r="AV109" i="65" s="1"/>
  <c r="AP108" i="65"/>
  <c r="AS108" i="65" s="1"/>
  <c r="AK108" i="65"/>
  <c r="AB108" i="65"/>
  <c r="AA108" i="65"/>
  <c r="AV108" i="65" s="1"/>
  <c r="AP107" i="65"/>
  <c r="AS107" i="65" s="1"/>
  <c r="AK107" i="65"/>
  <c r="AB107" i="65"/>
  <c r="AA107" i="65"/>
  <c r="AV107" i="65" s="1"/>
  <c r="AP106" i="65"/>
  <c r="AS106" i="65" s="1"/>
  <c r="AK106" i="65"/>
  <c r="AB106" i="65"/>
  <c r="AA106" i="65"/>
  <c r="AV106" i="65" s="1"/>
  <c r="AP105" i="65"/>
  <c r="AS105" i="65" s="1"/>
  <c r="AK105" i="65"/>
  <c r="AB105" i="65"/>
  <c r="AA105" i="65"/>
  <c r="AV105" i="65" s="1"/>
  <c r="AP104" i="65"/>
  <c r="AS104" i="65" s="1"/>
  <c r="AK104" i="65"/>
  <c r="AB104" i="65"/>
  <c r="AA104" i="65"/>
  <c r="AV104" i="65" s="1"/>
  <c r="AP103" i="65"/>
  <c r="AS103" i="65" s="1"/>
  <c r="AK103" i="65"/>
  <c r="AB103" i="65"/>
  <c r="AA103" i="65"/>
  <c r="AV103" i="65" s="1"/>
  <c r="AP102" i="65"/>
  <c r="AS102" i="65" s="1"/>
  <c r="AK102" i="65"/>
  <c r="AB102" i="65"/>
  <c r="AA102" i="65"/>
  <c r="AV102" i="65" s="1"/>
  <c r="AP101" i="65"/>
  <c r="AS101" i="65" s="1"/>
  <c r="AK101" i="65"/>
  <c r="AB101" i="65"/>
  <c r="AA101" i="65"/>
  <c r="AV101" i="65" s="1"/>
  <c r="AP100" i="65"/>
  <c r="AS100" i="65" s="1"/>
  <c r="AK100" i="65"/>
  <c r="AB100" i="65"/>
  <c r="AA100" i="65"/>
  <c r="AV100" i="65" s="1"/>
  <c r="AP99" i="65"/>
  <c r="AS99" i="65" s="1"/>
  <c r="AB99" i="65"/>
  <c r="AA99" i="65"/>
  <c r="AV99" i="65" s="1"/>
  <c r="AP98" i="65"/>
  <c r="AS98" i="65" s="1"/>
  <c r="AK98" i="65"/>
  <c r="AB98" i="65"/>
  <c r="AA98" i="65"/>
  <c r="AV98" i="65" s="1"/>
  <c r="AS97" i="65"/>
  <c r="AK97" i="65"/>
  <c r="AB97" i="65"/>
  <c r="AA97" i="65"/>
  <c r="AV97" i="65" s="1"/>
  <c r="AP96" i="65"/>
  <c r="AS96" i="65" s="1"/>
  <c r="AK96" i="65"/>
  <c r="AB96" i="65"/>
  <c r="AA96" i="65"/>
  <c r="AV96" i="65" s="1"/>
  <c r="AP95" i="65"/>
  <c r="AS95" i="65" s="1"/>
  <c r="AK95" i="65"/>
  <c r="AB95" i="65"/>
  <c r="AA95" i="65"/>
  <c r="AV95" i="65" s="1"/>
  <c r="AP94" i="65"/>
  <c r="AS94" i="65" s="1"/>
  <c r="AK94" i="65"/>
  <c r="AB94" i="65"/>
  <c r="AA94" i="65"/>
  <c r="AV94" i="65" s="1"/>
  <c r="AP93" i="65"/>
  <c r="AS93" i="65" s="1"/>
  <c r="AK93" i="65"/>
  <c r="AB93" i="65"/>
  <c r="AA93" i="65"/>
  <c r="AV93" i="65" s="1"/>
  <c r="AP92" i="65"/>
  <c r="AS92" i="65" s="1"/>
  <c r="AK92" i="65"/>
  <c r="AB92" i="65"/>
  <c r="AA92" i="65"/>
  <c r="AV92" i="65" s="1"/>
  <c r="AP91" i="65"/>
  <c r="AS91" i="65" s="1"/>
  <c r="AK91" i="65"/>
  <c r="AB91" i="65"/>
  <c r="AA91" i="65"/>
  <c r="AV91" i="65" s="1"/>
  <c r="AP90" i="65"/>
  <c r="AS90" i="65" s="1"/>
  <c r="AK90" i="65"/>
  <c r="AB90" i="65"/>
  <c r="AA90" i="65"/>
  <c r="AV90" i="65" s="1"/>
  <c r="AP89" i="65"/>
  <c r="AS89" i="65" s="1"/>
  <c r="AK89" i="65"/>
  <c r="AB89" i="65"/>
  <c r="AA89" i="65"/>
  <c r="AV89" i="65" s="1"/>
  <c r="AP88" i="65"/>
  <c r="AS88" i="65" s="1"/>
  <c r="AK88" i="65"/>
  <c r="AB88" i="65"/>
  <c r="AA88" i="65"/>
  <c r="AV88" i="65" s="1"/>
  <c r="AP87" i="65"/>
  <c r="AS87" i="65" s="1"/>
  <c r="AK87" i="65"/>
  <c r="AB87" i="65"/>
  <c r="AA87" i="65"/>
  <c r="AV87" i="65" s="1"/>
  <c r="AP86" i="65"/>
  <c r="AS86" i="65" s="1"/>
  <c r="AK86" i="65"/>
  <c r="AB86" i="65"/>
  <c r="AA86" i="65"/>
  <c r="AV86" i="65" s="1"/>
  <c r="AP85" i="65"/>
  <c r="AS85" i="65" s="1"/>
  <c r="AK85" i="65"/>
  <c r="AB85" i="65"/>
  <c r="AA85" i="65"/>
  <c r="AV85" i="65" s="1"/>
  <c r="AP84" i="65"/>
  <c r="AS84" i="65" s="1"/>
  <c r="AK84" i="65"/>
  <c r="AB84" i="65"/>
  <c r="AA84" i="65"/>
  <c r="AV84" i="65" s="1"/>
  <c r="AP83" i="65"/>
  <c r="AS83" i="65" s="1"/>
  <c r="AK83" i="65"/>
  <c r="AB83" i="65"/>
  <c r="AA83" i="65"/>
  <c r="AV83" i="65" s="1"/>
  <c r="AP82" i="65"/>
  <c r="AS82" i="65" s="1"/>
  <c r="AK82" i="65"/>
  <c r="AB82" i="65"/>
  <c r="AA82" i="65"/>
  <c r="AV82" i="65" s="1"/>
  <c r="AP81" i="65"/>
  <c r="AS81" i="65" s="1"/>
  <c r="AK81" i="65"/>
  <c r="AB81" i="65"/>
  <c r="AA81" i="65"/>
  <c r="AV81" i="65" s="1"/>
  <c r="AP80" i="65"/>
  <c r="AS80" i="65" s="1"/>
  <c r="AK80" i="65"/>
  <c r="AB80" i="65"/>
  <c r="AA80" i="65"/>
  <c r="AV80" i="65" s="1"/>
  <c r="AP79" i="65"/>
  <c r="AS79" i="65" s="1"/>
  <c r="AK79" i="65"/>
  <c r="AB79" i="65"/>
  <c r="AA79" i="65"/>
  <c r="AV79" i="65" s="1"/>
  <c r="AP78" i="65"/>
  <c r="AS78" i="65" s="1"/>
  <c r="AK78" i="65"/>
  <c r="AB78" i="65"/>
  <c r="AA78" i="65"/>
  <c r="AV78" i="65" s="1"/>
  <c r="AP77" i="65"/>
  <c r="AS77" i="65" s="1"/>
  <c r="AK77" i="65"/>
  <c r="AB77" i="65"/>
  <c r="AA77" i="65"/>
  <c r="AV77" i="65" s="1"/>
  <c r="AP76" i="65"/>
  <c r="AS76" i="65" s="1"/>
  <c r="AK76" i="65"/>
  <c r="AB76" i="65"/>
  <c r="AA76" i="65"/>
  <c r="AV76" i="65" s="1"/>
  <c r="AP75" i="65"/>
  <c r="AS75" i="65" s="1"/>
  <c r="AK75" i="65"/>
  <c r="AB75" i="65"/>
  <c r="AA75" i="65"/>
  <c r="AV75" i="65" s="1"/>
  <c r="AP74" i="65"/>
  <c r="AS74" i="65" s="1"/>
  <c r="AK74" i="65"/>
  <c r="AB74" i="65"/>
  <c r="AA74" i="65"/>
  <c r="AV74" i="65" s="1"/>
  <c r="AP73" i="65"/>
  <c r="AS73" i="65" s="1"/>
  <c r="AK73" i="65"/>
  <c r="AB73" i="65"/>
  <c r="AA73" i="65"/>
  <c r="AP72" i="65"/>
  <c r="AS72" i="65" s="1"/>
  <c r="AK72" i="65"/>
  <c r="AB72" i="65"/>
  <c r="AA72" i="65"/>
  <c r="AV72" i="65" s="1"/>
  <c r="AP71" i="65"/>
  <c r="AS71" i="65" s="1"/>
  <c r="AK71" i="65"/>
  <c r="AB71" i="65"/>
  <c r="AA71" i="65"/>
  <c r="AV71" i="65" s="1"/>
  <c r="AP70" i="65"/>
  <c r="AS70" i="65" s="1"/>
  <c r="AK70" i="65"/>
  <c r="AB70" i="65"/>
  <c r="AA70" i="65"/>
  <c r="AV70" i="65" s="1"/>
  <c r="AP69" i="65"/>
  <c r="AS69" i="65" s="1"/>
  <c r="AK69" i="65"/>
  <c r="AB69" i="65"/>
  <c r="AA69" i="65"/>
  <c r="AV69" i="65" s="1"/>
  <c r="AP68" i="65"/>
  <c r="AS68" i="65" s="1"/>
  <c r="AK68" i="65"/>
  <c r="AB68" i="65"/>
  <c r="AA68" i="65"/>
  <c r="AV68" i="65" s="1"/>
  <c r="AP67" i="65"/>
  <c r="AS67" i="65" s="1"/>
  <c r="AK67" i="65"/>
  <c r="AB67" i="65"/>
  <c r="AA67" i="65"/>
  <c r="AV67" i="65" s="1"/>
  <c r="AP66" i="65"/>
  <c r="AS66" i="65" s="1"/>
  <c r="AK66" i="65"/>
  <c r="AB66" i="65"/>
  <c r="AA66" i="65"/>
  <c r="AV66" i="65" s="1"/>
  <c r="AP65" i="65"/>
  <c r="AS65" i="65" s="1"/>
  <c r="AK65" i="65"/>
  <c r="AB65" i="65"/>
  <c r="AA65" i="65"/>
  <c r="AV65" i="65" s="1"/>
  <c r="AP64" i="65"/>
  <c r="AS64" i="65" s="1"/>
  <c r="AK64" i="65"/>
  <c r="AB64" i="65"/>
  <c r="AA64" i="65"/>
  <c r="AV64" i="65" s="1"/>
  <c r="AP63" i="65"/>
  <c r="AS63" i="65" s="1"/>
  <c r="AK63" i="65"/>
  <c r="AB63" i="65"/>
  <c r="AA63" i="65"/>
  <c r="AP62" i="65"/>
  <c r="AS62" i="65" s="1"/>
  <c r="AK62" i="65"/>
  <c r="AB62" i="65"/>
  <c r="AA62" i="65"/>
  <c r="AV62" i="65" s="1"/>
  <c r="AP61" i="65"/>
  <c r="AS61" i="65" s="1"/>
  <c r="AK61" i="65"/>
  <c r="AB61" i="65"/>
  <c r="AA61" i="65"/>
  <c r="AV61" i="65" s="1"/>
  <c r="AP59" i="65"/>
  <c r="AS59" i="65" s="1"/>
  <c r="AK59" i="65"/>
  <c r="AB59" i="65"/>
  <c r="AA59" i="65"/>
  <c r="AV59" i="65" s="1"/>
  <c r="AP58" i="65"/>
  <c r="AS58" i="65" s="1"/>
  <c r="AK58" i="65"/>
  <c r="AB58" i="65"/>
  <c r="AA58" i="65"/>
  <c r="AP57" i="65"/>
  <c r="AS57" i="65" s="1"/>
  <c r="AK57" i="65"/>
  <c r="AB57" i="65"/>
  <c r="AA57" i="65"/>
  <c r="AV57" i="65" s="1"/>
  <c r="AP56" i="65"/>
  <c r="AS56" i="65" s="1"/>
  <c r="AK56" i="65"/>
  <c r="AB56" i="65"/>
  <c r="AA56" i="65"/>
  <c r="AV56" i="65" s="1"/>
  <c r="AP55" i="65"/>
  <c r="AS55" i="65" s="1"/>
  <c r="AK55" i="65"/>
  <c r="AB55" i="65"/>
  <c r="AA55" i="65"/>
  <c r="AV55" i="65" s="1"/>
  <c r="AP54" i="65"/>
  <c r="AS54" i="65" s="1"/>
  <c r="AK54" i="65"/>
  <c r="AB54" i="65"/>
  <c r="AA54" i="65"/>
  <c r="AV54" i="65" s="1"/>
  <c r="AP53" i="65"/>
  <c r="AS53" i="65" s="1"/>
  <c r="AK53" i="65"/>
  <c r="AB53" i="65"/>
  <c r="AA53" i="65"/>
  <c r="AV53" i="65" s="1"/>
  <c r="AP52" i="65"/>
  <c r="AS52" i="65" s="1"/>
  <c r="AK52" i="65"/>
  <c r="AB52" i="65"/>
  <c r="AA52" i="65"/>
  <c r="AV52" i="65" s="1"/>
  <c r="AP51" i="65"/>
  <c r="AS51" i="65" s="1"/>
  <c r="AK51" i="65"/>
  <c r="AB51" i="65"/>
  <c r="AA51" i="65"/>
  <c r="AV51" i="65" s="1"/>
  <c r="AP50" i="65"/>
  <c r="AS50" i="65" s="1"/>
  <c r="AK50" i="65"/>
  <c r="AB50" i="65"/>
  <c r="AA50" i="65"/>
  <c r="AV50" i="65" s="1"/>
  <c r="AP49" i="65"/>
  <c r="AS49" i="65" s="1"/>
  <c r="AK49" i="65"/>
  <c r="AB49" i="65"/>
  <c r="AA49" i="65"/>
  <c r="AV49" i="65" s="1"/>
  <c r="AP48" i="65"/>
  <c r="AS48" i="65" s="1"/>
  <c r="AK48" i="65"/>
  <c r="AB48" i="65"/>
  <c r="AA48" i="65"/>
  <c r="AV48" i="65" s="1"/>
  <c r="AP47" i="65"/>
  <c r="AS47" i="65" s="1"/>
  <c r="AK47" i="65"/>
  <c r="AB47" i="65"/>
  <c r="AA47" i="65"/>
  <c r="AV47" i="65" s="1"/>
  <c r="AP46" i="65"/>
  <c r="AS46" i="65" s="1"/>
  <c r="AK46" i="65"/>
  <c r="AB46" i="65"/>
  <c r="AA46" i="65"/>
  <c r="AV46" i="65" s="1"/>
  <c r="AP45" i="65"/>
  <c r="AS45" i="65" s="1"/>
  <c r="AK45" i="65"/>
  <c r="AB45" i="65"/>
  <c r="AA45" i="65"/>
  <c r="AP44" i="65"/>
  <c r="AS44" i="65" s="1"/>
  <c r="AK44" i="65"/>
  <c r="AB44" i="65"/>
  <c r="AA44" i="65"/>
  <c r="AV44" i="65" s="1"/>
  <c r="AP43" i="65"/>
  <c r="AS43" i="65" s="1"/>
  <c r="AK43" i="65"/>
  <c r="AB43" i="65"/>
  <c r="AA43" i="65"/>
  <c r="AV43" i="65" s="1"/>
  <c r="AP41" i="65"/>
  <c r="AS41" i="65" s="1"/>
  <c r="AK41" i="65"/>
  <c r="AB41" i="65"/>
  <c r="AA41" i="65"/>
  <c r="AP40" i="65"/>
  <c r="AS40" i="65" s="1"/>
  <c r="AK40" i="65"/>
  <c r="AB40" i="65"/>
  <c r="AA40" i="65"/>
  <c r="AV40" i="65" s="1"/>
  <c r="AP39" i="65"/>
  <c r="AS39" i="65" s="1"/>
  <c r="AK39" i="65"/>
  <c r="AB39" i="65"/>
  <c r="AA39" i="65"/>
  <c r="AV39" i="65" s="1"/>
  <c r="AP38" i="65"/>
  <c r="AS38" i="65" s="1"/>
  <c r="AK38" i="65"/>
  <c r="AB38" i="65"/>
  <c r="AA38" i="65"/>
  <c r="AV38" i="65" s="1"/>
  <c r="AP37" i="65"/>
  <c r="AS37" i="65" s="1"/>
  <c r="AK37" i="65"/>
  <c r="AB37" i="65"/>
  <c r="AA37" i="65"/>
  <c r="AP36" i="65"/>
  <c r="AS36" i="65" s="1"/>
  <c r="AK36" i="65"/>
  <c r="AB36" i="65"/>
  <c r="AA36" i="65"/>
  <c r="AV36" i="65" s="1"/>
  <c r="AP35" i="65"/>
  <c r="AS35" i="65" s="1"/>
  <c r="AK35" i="65"/>
  <c r="AB35" i="65"/>
  <c r="AA35" i="65"/>
  <c r="AV35" i="65" s="1"/>
  <c r="AP34" i="65"/>
  <c r="AS34" i="65" s="1"/>
  <c r="AK34" i="65"/>
  <c r="AB34" i="65"/>
  <c r="AA34" i="65"/>
  <c r="AV34" i="65" s="1"/>
  <c r="AP33" i="65"/>
  <c r="AS33" i="65" s="1"/>
  <c r="AK33" i="65"/>
  <c r="AB33" i="65"/>
  <c r="AA33" i="65"/>
  <c r="AP32" i="65"/>
  <c r="AS32" i="65" s="1"/>
  <c r="AK32" i="65"/>
  <c r="AB32" i="65"/>
  <c r="AA32" i="65"/>
  <c r="AV32" i="65" s="1"/>
  <c r="AP31" i="65"/>
  <c r="AS31" i="65" s="1"/>
  <c r="AK31" i="65"/>
  <c r="AB31" i="65"/>
  <c r="AA31" i="65"/>
  <c r="AV31" i="65" s="1"/>
  <c r="AP30" i="65"/>
  <c r="AS30" i="65" s="1"/>
  <c r="AK30" i="65"/>
  <c r="AB30" i="65"/>
  <c r="AA30" i="65"/>
  <c r="AP29" i="65"/>
  <c r="AS29" i="65" s="1"/>
  <c r="AK29" i="65"/>
  <c r="AB29" i="65"/>
  <c r="AA29" i="65"/>
  <c r="AP28" i="65"/>
  <c r="AS28" i="65" s="1"/>
  <c r="AK28" i="65"/>
  <c r="AB28" i="65"/>
  <c r="AA28" i="65"/>
  <c r="AV28" i="65" s="1"/>
  <c r="AP27" i="65"/>
  <c r="AS27" i="65" s="1"/>
  <c r="AK27" i="65"/>
  <c r="AB27" i="65"/>
  <c r="AA27" i="65"/>
  <c r="AV27" i="65" s="1"/>
  <c r="AP26" i="65"/>
  <c r="AS26" i="65" s="1"/>
  <c r="AK26" i="65"/>
  <c r="AB26" i="65"/>
  <c r="AA26" i="65"/>
  <c r="AP25" i="65"/>
  <c r="AS25" i="65" s="1"/>
  <c r="AK25" i="65"/>
  <c r="AB25" i="65"/>
  <c r="AA25" i="65"/>
  <c r="AV25" i="65" s="1"/>
  <c r="AP24" i="65"/>
  <c r="AS24" i="65" s="1"/>
  <c r="AK24" i="65"/>
  <c r="AB24" i="65"/>
  <c r="AA24" i="65"/>
  <c r="AV24" i="65" s="1"/>
  <c r="AP23" i="65"/>
  <c r="AS23" i="65" s="1"/>
  <c r="AK23" i="65"/>
  <c r="AB23" i="65"/>
  <c r="AA23" i="65"/>
  <c r="AP22" i="65"/>
  <c r="AS22" i="65" s="1"/>
  <c r="AK22" i="65"/>
  <c r="AB22" i="65"/>
  <c r="AA22" i="65"/>
  <c r="AV22" i="65" s="1"/>
  <c r="AP21" i="65"/>
  <c r="AS21" i="65" s="1"/>
  <c r="AK21" i="65"/>
  <c r="AB21" i="65"/>
  <c r="AA21" i="65"/>
  <c r="AV21" i="65" s="1"/>
  <c r="AP20" i="65"/>
  <c r="AS20" i="65" s="1"/>
  <c r="AK20" i="65"/>
  <c r="AB20" i="65"/>
  <c r="AA20" i="65"/>
  <c r="AV20" i="65" s="1"/>
  <c r="AP19" i="65"/>
  <c r="AS19" i="65" s="1"/>
  <c r="AK19" i="65"/>
  <c r="AB19" i="65"/>
  <c r="AA19" i="65"/>
  <c r="AP18" i="65"/>
  <c r="AS18" i="65" s="1"/>
  <c r="AK18" i="65"/>
  <c r="AB18" i="65"/>
  <c r="AA18" i="65"/>
  <c r="AV18" i="65" s="1"/>
  <c r="AP17" i="65"/>
  <c r="AS17" i="65" s="1"/>
  <c r="AK17" i="65"/>
  <c r="AB17" i="65"/>
  <c r="AA17" i="65"/>
  <c r="AV17" i="65" s="1"/>
  <c r="AP15" i="65"/>
  <c r="AS15" i="65" s="1"/>
  <c r="AK15" i="65"/>
  <c r="AB15" i="65"/>
  <c r="AA15" i="65"/>
  <c r="AP14" i="65"/>
  <c r="AS14" i="65" s="1"/>
  <c r="AK14" i="65"/>
  <c r="AB14" i="65"/>
  <c r="AA14" i="65"/>
  <c r="AV14" i="65" s="1"/>
  <c r="AP13" i="65"/>
  <c r="AS13" i="65" s="1"/>
  <c r="AK13" i="65"/>
  <c r="AB13" i="65"/>
  <c r="AA13" i="65"/>
  <c r="AV13" i="65" s="1"/>
  <c r="AP12" i="65"/>
  <c r="AS12" i="65" s="1"/>
  <c r="AK12" i="65"/>
  <c r="AB12" i="65"/>
  <c r="AA12" i="65"/>
  <c r="AV12" i="65" s="1"/>
  <c r="AP11" i="65"/>
  <c r="AS11" i="65" s="1"/>
  <c r="AK11" i="65"/>
  <c r="AB11" i="65"/>
  <c r="AA11" i="65"/>
  <c r="AP10" i="65"/>
  <c r="AS10" i="65" s="1"/>
  <c r="AK10" i="65"/>
  <c r="AB10" i="65"/>
  <c r="AA10" i="65"/>
  <c r="AV10" i="65" s="1"/>
  <c r="AP9" i="65"/>
  <c r="AS9" i="65" s="1"/>
  <c r="AK9" i="65"/>
  <c r="AB9" i="65"/>
  <c r="AA9" i="65"/>
  <c r="AV9" i="65" s="1"/>
  <c r="L9" i="65"/>
  <c r="Y250" i="66" l="1"/>
  <c r="AO250" i="66"/>
  <c r="R250" i="66"/>
  <c r="AH250" i="66"/>
  <c r="AB246" i="65"/>
  <c r="AK246" i="65"/>
  <c r="AS246" i="65"/>
  <c r="AP246" i="65"/>
  <c r="L246" i="65"/>
  <c r="AA246" i="65"/>
  <c r="AP250" i="66"/>
  <c r="AT153" i="65"/>
  <c r="Z218" i="66"/>
  <c r="AM218" i="66" s="1"/>
  <c r="Z233" i="66"/>
  <c r="Z135" i="66"/>
  <c r="AM135" i="66" s="1"/>
  <c r="Z142" i="66"/>
  <c r="AM142" i="66" s="1"/>
  <c r="Z17" i="66"/>
  <c r="AM17" i="66" s="1"/>
  <c r="Z61" i="66"/>
  <c r="AM61" i="66" s="1"/>
  <c r="Z189" i="66"/>
  <c r="AM189" i="66" s="1"/>
  <c r="Z202" i="66"/>
  <c r="AM202" i="66" s="1"/>
  <c r="Z191" i="66"/>
  <c r="AM191" i="66" s="1"/>
  <c r="Z161" i="66"/>
  <c r="AM161" i="66" s="1"/>
  <c r="Z207" i="66"/>
  <c r="AM207" i="66" s="1"/>
  <c r="Z240" i="66"/>
  <c r="AM240" i="66" s="1"/>
  <c r="Z184" i="66"/>
  <c r="AM184" i="66" s="1"/>
  <c r="Z18" i="66"/>
  <c r="AM18" i="66" s="1"/>
  <c r="Z134" i="66"/>
  <c r="AM134" i="66" s="1"/>
  <c r="Z160" i="66"/>
  <c r="AM160" i="66" s="1"/>
  <c r="Z230" i="66"/>
  <c r="AM230" i="66" s="1"/>
  <c r="Z234" i="66"/>
  <c r="AM234" i="66" s="1"/>
  <c r="Z118" i="66"/>
  <c r="AM118" i="66" s="1"/>
  <c r="Z101" i="66"/>
  <c r="AM101" i="66" s="1"/>
  <c r="Z132" i="66"/>
  <c r="AM132" i="66" s="1"/>
  <c r="Z229" i="66"/>
  <c r="AM229" i="66" s="1"/>
  <c r="Z48" i="66"/>
  <c r="AM48" i="66" s="1"/>
  <c r="Z59" i="66"/>
  <c r="AM59" i="66" s="1"/>
  <c r="Z74" i="66"/>
  <c r="AM74" i="66" s="1"/>
  <c r="Z22" i="66"/>
  <c r="AM22" i="66" s="1"/>
  <c r="Z36" i="66"/>
  <c r="AM36" i="66" s="1"/>
  <c r="Z51" i="66"/>
  <c r="AM51" i="66" s="1"/>
  <c r="Z70" i="66"/>
  <c r="AM70" i="66" s="1"/>
  <c r="Z77" i="66"/>
  <c r="AM77" i="66" s="1"/>
  <c r="Z81" i="66"/>
  <c r="AM81" i="66" s="1"/>
  <c r="Z236" i="66"/>
  <c r="AM236" i="66" s="1"/>
  <c r="Z91" i="66"/>
  <c r="AM91" i="66" s="1"/>
  <c r="Z95" i="66"/>
  <c r="AM95" i="66" s="1"/>
  <c r="Z26" i="66"/>
  <c r="AM26" i="66" s="1"/>
  <c r="Z52" i="66"/>
  <c r="AM52" i="66" s="1"/>
  <c r="Z87" i="66"/>
  <c r="AM87" i="66" s="1"/>
  <c r="Z94" i="66"/>
  <c r="AM94" i="66" s="1"/>
  <c r="Z211" i="66"/>
  <c r="AM211" i="66" s="1"/>
  <c r="Z64" i="66"/>
  <c r="AM64" i="66" s="1"/>
  <c r="AM233" i="66"/>
  <c r="Z15" i="66"/>
  <c r="AM15" i="66" s="1"/>
  <c r="Z88" i="66"/>
  <c r="AM88" i="66" s="1"/>
  <c r="Z32" i="66"/>
  <c r="AM32" i="66" s="1"/>
  <c r="Z43" i="66"/>
  <c r="AM43" i="66" s="1"/>
  <c r="Z47" i="66"/>
  <c r="AM47" i="66" s="1"/>
  <c r="Z69" i="66"/>
  <c r="AM69" i="66" s="1"/>
  <c r="Z80" i="66"/>
  <c r="AM80" i="66" s="1"/>
  <c r="Z102" i="66"/>
  <c r="AM102" i="66" s="1"/>
  <c r="Z106" i="66"/>
  <c r="AM106" i="66" s="1"/>
  <c r="Z109" i="66"/>
  <c r="AM109" i="66" s="1"/>
  <c r="Z121" i="66"/>
  <c r="AM121" i="66" s="1"/>
  <c r="Z197" i="66"/>
  <c r="AM197" i="66" s="1"/>
  <c r="Z25" i="66"/>
  <c r="AM25" i="66" s="1"/>
  <c r="Z110" i="66"/>
  <c r="AM110" i="66" s="1"/>
  <c r="Z130" i="66"/>
  <c r="AM130" i="66" s="1"/>
  <c r="Z141" i="66"/>
  <c r="AM141" i="66" s="1"/>
  <c r="Z151" i="66"/>
  <c r="AM151" i="66" s="1"/>
  <c r="Z175" i="66"/>
  <c r="AM175" i="66" s="1"/>
  <c r="Z199" i="66"/>
  <c r="AM199" i="66" s="1"/>
  <c r="Z221" i="66"/>
  <c r="AM221" i="66" s="1"/>
  <c r="Z243" i="66"/>
  <c r="AM243" i="66" s="1"/>
  <c r="Z42" i="66"/>
  <c r="AM42" i="66" s="1"/>
  <c r="Z65" i="66"/>
  <c r="AM65" i="66" s="1"/>
  <c r="Z84" i="66"/>
  <c r="AM84" i="66" s="1"/>
  <c r="Z116" i="66"/>
  <c r="AM116" i="66" s="1"/>
  <c r="Z144" i="66"/>
  <c r="AM144" i="66" s="1"/>
  <c r="Z180" i="66"/>
  <c r="AM180" i="66" s="1"/>
  <c r="Z226" i="66"/>
  <c r="AM226" i="66" s="1"/>
  <c r="Z14" i="66"/>
  <c r="AM14" i="66" s="1"/>
  <c r="Z44" i="66"/>
  <c r="AM44" i="66" s="1"/>
  <c r="Z50" i="66"/>
  <c r="AM50" i="66" s="1"/>
  <c r="Z54" i="66"/>
  <c r="AM54" i="66" s="1"/>
  <c r="Z58" i="66"/>
  <c r="AM58" i="66" s="1"/>
  <c r="Z66" i="66"/>
  <c r="AM66" i="66" s="1"/>
  <c r="Z117" i="66"/>
  <c r="AM117" i="66" s="1"/>
  <c r="Z122" i="66"/>
  <c r="AM122" i="66" s="1"/>
  <c r="Z126" i="66"/>
  <c r="AM126" i="66" s="1"/>
  <c r="Z137" i="66"/>
  <c r="AM137" i="66" s="1"/>
  <c r="Z145" i="66"/>
  <c r="AM145" i="66" s="1"/>
  <c r="Z150" i="66"/>
  <c r="AM150" i="66" s="1"/>
  <c r="Z157" i="66"/>
  <c r="AM157" i="66" s="1"/>
  <c r="Z168" i="66"/>
  <c r="AM168" i="66" s="1"/>
  <c r="Z201" i="66"/>
  <c r="AM201" i="66" s="1"/>
  <c r="Z225" i="66"/>
  <c r="AM225" i="66" s="1"/>
  <c r="Z190" i="66"/>
  <c r="AM190" i="66" s="1"/>
  <c r="Z227" i="66"/>
  <c r="AM227" i="66" s="1"/>
  <c r="Z57" i="66"/>
  <c r="AM57" i="66" s="1"/>
  <c r="Z79" i="66"/>
  <c r="AM79" i="66" s="1"/>
  <c r="Z86" i="66"/>
  <c r="AM86" i="66" s="1"/>
  <c r="Z139" i="66"/>
  <c r="AM139" i="66" s="1"/>
  <c r="Z164" i="66"/>
  <c r="AM164" i="66" s="1"/>
  <c r="Z188" i="66"/>
  <c r="AM188" i="66" s="1"/>
  <c r="Z198" i="66"/>
  <c r="AM198" i="66" s="1"/>
  <c r="Z29" i="66"/>
  <c r="AM29" i="66" s="1"/>
  <c r="Z55" i="66"/>
  <c r="AM55" i="66" s="1"/>
  <c r="Z67" i="66"/>
  <c r="AM67" i="66" s="1"/>
  <c r="Z72" i="66"/>
  <c r="AM72" i="66" s="1"/>
  <c r="Z73" i="66"/>
  <c r="AM73" i="66" s="1"/>
  <c r="Z125" i="66"/>
  <c r="AM125" i="66" s="1"/>
  <c r="Z153" i="66"/>
  <c r="AM153" i="66" s="1"/>
  <c r="Z194" i="66"/>
  <c r="AM194" i="66" s="1"/>
  <c r="Z209" i="66"/>
  <c r="AM209" i="66" s="1"/>
  <c r="Z212" i="66"/>
  <c r="AM212" i="66" s="1"/>
  <c r="Z215" i="66"/>
  <c r="AM215" i="66" s="1"/>
  <c r="Z147" i="66"/>
  <c r="AM147" i="66" s="1"/>
  <c r="Z231" i="66"/>
  <c r="AM231" i="66" s="1"/>
  <c r="Z40" i="66"/>
  <c r="AM40" i="66" s="1"/>
  <c r="Z62" i="66"/>
  <c r="AM62" i="66" s="1"/>
  <c r="Z93" i="66"/>
  <c r="AM93" i="66" s="1"/>
  <c r="Z143" i="66"/>
  <c r="AM143" i="66" s="1"/>
  <c r="Z172" i="66"/>
  <c r="AM172" i="66" s="1"/>
  <c r="Z193" i="66"/>
  <c r="AM193" i="66" s="1"/>
  <c r="Z203" i="66"/>
  <c r="AM203" i="66" s="1"/>
  <c r="Z220" i="66"/>
  <c r="AM220" i="66" s="1"/>
  <c r="Z224" i="66"/>
  <c r="AM224" i="66" s="1"/>
  <c r="Z204" i="66"/>
  <c r="AM204" i="66" s="1"/>
  <c r="Z20" i="66"/>
  <c r="AM20" i="66" s="1"/>
  <c r="Z33" i="66"/>
  <c r="AM33" i="66" s="1"/>
  <c r="Z39" i="66"/>
  <c r="AM39" i="66" s="1"/>
  <c r="Z76" i="66"/>
  <c r="AM76" i="66" s="1"/>
  <c r="Z83" i="66"/>
  <c r="AM83" i="66" s="1"/>
  <c r="Z90" i="66"/>
  <c r="AM90" i="66" s="1"/>
  <c r="Z98" i="66"/>
  <c r="AM98" i="66" s="1"/>
  <c r="Z138" i="66"/>
  <c r="AM138" i="66" s="1"/>
  <c r="Z158" i="66"/>
  <c r="AM158" i="66" s="1"/>
  <c r="Z187" i="66"/>
  <c r="AM187" i="66" s="1"/>
  <c r="Z200" i="66"/>
  <c r="AM200" i="66" s="1"/>
  <c r="Z246" i="66"/>
  <c r="AM246" i="66" s="1"/>
  <c r="AM228" i="66"/>
  <c r="Z181" i="66"/>
  <c r="AM181" i="66" s="1"/>
  <c r="Z232" i="66"/>
  <c r="AM232" i="66" s="1"/>
  <c r="Z16" i="66"/>
  <c r="AM16" i="66" s="1"/>
  <c r="Z21" i="66"/>
  <c r="AM21" i="66" s="1"/>
  <c r="Z24" i="66"/>
  <c r="AM24" i="66" s="1"/>
  <c r="Z28" i="66"/>
  <c r="AM28" i="66" s="1"/>
  <c r="Z31" i="66"/>
  <c r="AM31" i="66" s="1"/>
  <c r="Z35" i="66"/>
  <c r="AM35" i="66" s="1"/>
  <c r="Z38" i="66"/>
  <c r="AM38" i="66" s="1"/>
  <c r="Z53" i="66"/>
  <c r="AM53" i="66" s="1"/>
  <c r="Z68" i="66"/>
  <c r="AM68" i="66" s="1"/>
  <c r="Z103" i="66"/>
  <c r="AM103" i="66" s="1"/>
  <c r="Z105" i="66"/>
  <c r="AM105" i="66" s="1"/>
  <c r="Z120" i="66"/>
  <c r="AM120" i="66" s="1"/>
  <c r="Z128" i="66"/>
  <c r="AM128" i="66" s="1"/>
  <c r="Z129" i="66"/>
  <c r="AM129" i="66" s="1"/>
  <c r="Z146" i="66"/>
  <c r="AM146" i="66" s="1"/>
  <c r="Z149" i="66"/>
  <c r="AM149" i="66" s="1"/>
  <c r="Z167" i="66"/>
  <c r="AM167" i="66" s="1"/>
  <c r="Z169" i="66"/>
  <c r="AM169" i="66" s="1"/>
  <c r="Z171" i="66"/>
  <c r="AM171" i="66" s="1"/>
  <c r="Z196" i="66"/>
  <c r="AM196" i="66" s="1"/>
  <c r="Z210" i="66"/>
  <c r="AM210" i="66" s="1"/>
  <c r="Z213" i="66"/>
  <c r="AM213" i="66" s="1"/>
  <c r="Z242" i="66"/>
  <c r="AM242" i="66" s="1"/>
  <c r="Z156" i="66"/>
  <c r="AM156" i="66" s="1"/>
  <c r="Z19" i="66"/>
  <c r="AM19" i="66" s="1"/>
  <c r="Z23" i="66"/>
  <c r="AM23" i="66" s="1"/>
  <c r="Z27" i="66"/>
  <c r="AM27" i="66" s="1"/>
  <c r="Z30" i="66"/>
  <c r="AM30" i="66" s="1"/>
  <c r="Z34" i="66"/>
  <c r="AM34" i="66" s="1"/>
  <c r="Z37" i="66"/>
  <c r="AM37" i="66" s="1"/>
  <c r="Z46" i="66"/>
  <c r="AM46" i="66" s="1"/>
  <c r="Z113" i="66"/>
  <c r="AM113" i="66" s="1"/>
  <c r="Z176" i="66"/>
  <c r="AM176" i="66" s="1"/>
  <c r="Z179" i="66"/>
  <c r="AM179" i="66" s="1"/>
  <c r="Z208" i="66"/>
  <c r="AM208" i="66" s="1"/>
  <c r="Z239" i="66"/>
  <c r="AM239" i="66" s="1"/>
  <c r="Z245" i="66"/>
  <c r="AM245" i="66" s="1"/>
  <c r="Z119" i="66"/>
  <c r="AM119" i="66" s="1"/>
  <c r="Z152" i="66"/>
  <c r="AM152" i="66" s="1"/>
  <c r="Z154" i="66"/>
  <c r="AM154" i="66" s="1"/>
  <c r="Z159" i="66"/>
  <c r="AM159" i="66" s="1"/>
  <c r="Z162" i="66"/>
  <c r="AM162" i="66" s="1"/>
  <c r="Z41" i="66"/>
  <c r="AM41" i="66" s="1"/>
  <c r="Z45" i="66"/>
  <c r="AM45" i="66" s="1"/>
  <c r="Z49" i="66"/>
  <c r="AM49" i="66" s="1"/>
  <c r="Z56" i="66"/>
  <c r="AM56" i="66" s="1"/>
  <c r="Z60" i="66"/>
  <c r="AM60" i="66" s="1"/>
  <c r="Z63" i="66"/>
  <c r="AM63" i="66" s="1"/>
  <c r="Z71" i="66"/>
  <c r="AM71" i="66" s="1"/>
  <c r="Z75" i="66"/>
  <c r="AM75" i="66" s="1"/>
  <c r="Z78" i="66"/>
  <c r="AM78" i="66" s="1"/>
  <c r="Z82" i="66"/>
  <c r="AM82" i="66" s="1"/>
  <c r="Z85" i="66"/>
  <c r="AM85" i="66" s="1"/>
  <c r="Z89" i="66"/>
  <c r="AM89" i="66" s="1"/>
  <c r="Z92" i="66"/>
  <c r="AM92" i="66" s="1"/>
  <c r="Z96" i="66"/>
  <c r="AM96" i="66" s="1"/>
  <c r="Z99" i="66"/>
  <c r="AM99" i="66" s="1"/>
  <c r="Z123" i="66"/>
  <c r="AM123" i="66" s="1"/>
  <c r="Z127" i="66"/>
  <c r="AM127" i="66" s="1"/>
  <c r="Z136" i="66"/>
  <c r="AM136" i="66" s="1"/>
  <c r="Z155" i="66"/>
  <c r="AM155" i="66" s="1"/>
  <c r="Z163" i="66"/>
  <c r="AM163" i="66" s="1"/>
  <c r="Z165" i="66"/>
  <c r="AM165" i="66" s="1"/>
  <c r="Z166" i="66"/>
  <c r="AM166" i="66" s="1"/>
  <c r="Z206" i="66"/>
  <c r="AM206" i="66" s="1"/>
  <c r="Z214" i="66"/>
  <c r="AM214" i="66" s="1"/>
  <c r="Z216" i="66"/>
  <c r="AM216" i="66" s="1"/>
  <c r="Z238" i="66"/>
  <c r="AM238" i="66" s="1"/>
  <c r="Z223" i="66"/>
  <c r="AM223" i="66" s="1"/>
  <c r="Z244" i="66"/>
  <c r="AM244" i="66" s="1"/>
  <c r="AT42" i="65"/>
  <c r="AT214" i="65"/>
  <c r="AG201" i="65"/>
  <c r="AH201" i="65" s="1"/>
  <c r="AT133" i="65"/>
  <c r="AT15" i="65"/>
  <c r="AG60" i="65"/>
  <c r="AH60" i="65" s="1"/>
  <c r="AT131" i="65"/>
  <c r="AG42" i="65"/>
  <c r="AH42" i="65" s="1"/>
  <c r="AG168" i="65"/>
  <c r="AH168" i="65" s="1"/>
  <c r="AG196" i="65"/>
  <c r="AH196" i="65" s="1"/>
  <c r="AG234" i="65"/>
  <c r="AH234" i="65" s="1"/>
  <c r="AT228" i="65"/>
  <c r="AT56" i="65"/>
  <c r="AT177" i="65"/>
  <c r="AG148" i="65"/>
  <c r="AH148" i="65" s="1"/>
  <c r="AG160" i="65"/>
  <c r="AH160" i="65" s="1"/>
  <c r="AT34" i="65"/>
  <c r="AT233" i="65"/>
  <c r="AG74" i="65"/>
  <c r="AH74" i="65" s="1"/>
  <c r="AT76" i="65"/>
  <c r="AG78" i="65"/>
  <c r="AH78" i="65" s="1"/>
  <c r="AT79" i="65"/>
  <c r="AG81" i="65"/>
  <c r="AH81" i="65" s="1"/>
  <c r="AT83" i="65"/>
  <c r="AG85" i="65"/>
  <c r="AH85" i="65" s="1"/>
  <c r="AT86" i="65"/>
  <c r="AG88" i="65"/>
  <c r="AH88" i="65" s="1"/>
  <c r="AT90" i="65"/>
  <c r="AG92" i="65"/>
  <c r="AH92" i="65" s="1"/>
  <c r="AT94" i="65"/>
  <c r="AG95" i="65"/>
  <c r="AH95" i="65" s="1"/>
  <c r="AT97" i="65"/>
  <c r="AG99" i="65"/>
  <c r="AH99" i="65" s="1"/>
  <c r="AT101" i="65"/>
  <c r="AG103" i="65"/>
  <c r="AH103" i="65" s="1"/>
  <c r="AT105" i="65"/>
  <c r="AG107" i="65"/>
  <c r="AH107" i="65" s="1"/>
  <c r="AT109" i="65"/>
  <c r="AG110" i="65"/>
  <c r="AH110" i="65" s="1"/>
  <c r="AT121" i="65"/>
  <c r="AG209" i="65"/>
  <c r="AH209" i="65" s="1"/>
  <c r="AT215" i="65"/>
  <c r="AT200" i="65"/>
  <c r="AG14" i="65"/>
  <c r="AH14" i="65" s="1"/>
  <c r="AT20" i="65"/>
  <c r="AT24" i="65"/>
  <c r="AG55" i="65"/>
  <c r="AH55" i="65" s="1"/>
  <c r="AT67" i="65"/>
  <c r="AT71" i="65"/>
  <c r="AT184" i="65"/>
  <c r="AG198" i="65"/>
  <c r="AH198" i="65" s="1"/>
  <c r="AT202" i="65"/>
  <c r="AG204" i="65"/>
  <c r="AH204" i="65" s="1"/>
  <c r="AT206" i="65"/>
  <c r="AG208" i="65"/>
  <c r="AH208" i="65" s="1"/>
  <c r="AT224" i="65"/>
  <c r="AT114" i="65"/>
  <c r="AG143" i="65"/>
  <c r="AH143" i="65" s="1"/>
  <c r="AT229" i="65"/>
  <c r="AT48" i="65"/>
  <c r="AG53" i="65"/>
  <c r="AH53" i="65" s="1"/>
  <c r="AT61" i="65"/>
  <c r="AG66" i="65"/>
  <c r="AH66" i="65" s="1"/>
  <c r="AT174" i="65"/>
  <c r="AT219" i="65"/>
  <c r="AT242" i="65"/>
  <c r="AT140" i="65"/>
  <c r="AG142" i="65"/>
  <c r="AH142" i="65" s="1"/>
  <c r="AG176" i="65"/>
  <c r="AH176" i="65" s="1"/>
  <c r="AG153" i="65"/>
  <c r="AH153" i="65" s="1"/>
  <c r="AU153" i="65" s="1"/>
  <c r="AT36" i="65"/>
  <c r="AT141" i="65"/>
  <c r="AT203" i="65"/>
  <c r="AT221" i="65"/>
  <c r="AG48" i="65"/>
  <c r="AH48" i="65" s="1"/>
  <c r="AT52" i="65"/>
  <c r="AG70" i="65"/>
  <c r="AH70" i="65" s="1"/>
  <c r="AT23" i="65"/>
  <c r="AT31" i="65"/>
  <c r="AT33" i="65"/>
  <c r="AT37" i="65"/>
  <c r="AG39" i="65"/>
  <c r="AH39" i="65" s="1"/>
  <c r="AT41" i="65"/>
  <c r="AG51" i="65"/>
  <c r="AH51" i="65" s="1"/>
  <c r="AT53" i="65"/>
  <c r="AT58" i="65"/>
  <c r="AT63" i="65"/>
  <c r="AG68" i="65"/>
  <c r="AH68" i="65" s="1"/>
  <c r="AG116" i="65"/>
  <c r="AG123" i="65"/>
  <c r="AH123" i="65" s="1"/>
  <c r="AT124" i="65"/>
  <c r="AT130" i="65"/>
  <c r="AG156" i="65"/>
  <c r="AH156" i="65" s="1"/>
  <c r="AG164" i="65"/>
  <c r="AH164" i="65" s="1"/>
  <c r="AG169" i="65"/>
  <c r="AH169" i="65" s="1"/>
  <c r="AT183" i="65"/>
  <c r="AG195" i="65"/>
  <c r="AH195" i="65" s="1"/>
  <c r="AT217" i="65"/>
  <c r="AT223" i="65"/>
  <c r="AT227" i="65"/>
  <c r="AG213" i="65"/>
  <c r="AH213" i="65" s="1"/>
  <c r="AG233" i="65"/>
  <c r="AH233" i="65" s="1"/>
  <c r="AT187" i="65"/>
  <c r="AV190" i="65"/>
  <c r="AG190" i="65"/>
  <c r="AH190" i="65" s="1"/>
  <c r="AV211" i="65"/>
  <c r="AG211" i="65"/>
  <c r="AH211" i="65" s="1"/>
  <c r="AT38" i="65"/>
  <c r="AV58" i="65"/>
  <c r="AG58" i="65"/>
  <c r="AH58" i="65" s="1"/>
  <c r="AT59" i="65"/>
  <c r="AG64" i="65"/>
  <c r="AH64" i="65" s="1"/>
  <c r="AH116" i="65"/>
  <c r="AT137" i="65"/>
  <c r="AT152" i="65"/>
  <c r="AG158" i="65"/>
  <c r="AH158" i="65" s="1"/>
  <c r="AV158" i="65"/>
  <c r="AT192" i="65"/>
  <c r="AT222" i="65"/>
  <c r="AG241" i="65"/>
  <c r="AH241" i="65" s="1"/>
  <c r="AT17" i="65"/>
  <c r="AT26" i="65"/>
  <c r="AV29" i="65"/>
  <c r="AG29" i="65"/>
  <c r="AH29" i="65" s="1"/>
  <c r="AT30" i="65"/>
  <c r="AG44" i="65"/>
  <c r="AH44" i="65" s="1"/>
  <c r="AT45" i="65"/>
  <c r="AV63" i="65"/>
  <c r="AG63" i="65"/>
  <c r="AH63" i="65" s="1"/>
  <c r="AT73" i="65"/>
  <c r="AG75" i="65"/>
  <c r="AH75" i="65" s="1"/>
  <c r="AT77" i="65"/>
  <c r="AT80" i="65"/>
  <c r="AG82" i="65"/>
  <c r="AH82" i="65" s="1"/>
  <c r="AT84" i="65"/>
  <c r="AT87" i="65"/>
  <c r="AG89" i="65"/>
  <c r="AH89" i="65" s="1"/>
  <c r="AT91" i="65"/>
  <c r="AG93" i="65"/>
  <c r="AH93" i="65" s="1"/>
  <c r="AG96" i="65"/>
  <c r="AH96" i="65" s="1"/>
  <c r="AT98" i="65"/>
  <c r="AG100" i="65"/>
  <c r="AH100" i="65" s="1"/>
  <c r="AT102" i="65"/>
  <c r="AG104" i="65"/>
  <c r="AH104" i="65" s="1"/>
  <c r="AT106" i="65"/>
  <c r="AG108" i="65"/>
  <c r="AH108" i="65" s="1"/>
  <c r="AT112" i="65"/>
  <c r="AV152" i="65"/>
  <c r="AG152" i="65"/>
  <c r="AH152" i="65" s="1"/>
  <c r="AG162" i="65"/>
  <c r="AH162" i="65" s="1"/>
  <c r="AT163" i="65"/>
  <c r="AT207" i="65"/>
  <c r="AV212" i="65"/>
  <c r="AG212" i="65"/>
  <c r="AH212" i="65" s="1"/>
  <c r="AT234" i="65"/>
  <c r="AV115" i="65"/>
  <c r="AG115" i="65"/>
  <c r="AH115" i="65" s="1"/>
  <c r="AT186" i="65"/>
  <c r="AT128" i="65"/>
  <c r="AT11" i="65"/>
  <c r="AG20" i="65"/>
  <c r="AH20" i="65" s="1"/>
  <c r="AT27" i="65"/>
  <c r="AT46" i="65"/>
  <c r="AG49" i="65"/>
  <c r="AH49" i="65" s="1"/>
  <c r="AT55" i="65"/>
  <c r="AV73" i="65"/>
  <c r="AG73" i="65"/>
  <c r="AH73" i="65" s="1"/>
  <c r="AG171" i="65"/>
  <c r="AH171" i="65" s="1"/>
  <c r="AT175" i="65"/>
  <c r="AT188" i="65"/>
  <c r="AG199" i="65"/>
  <c r="AH199" i="65" s="1"/>
  <c r="AV199" i="65"/>
  <c r="AG216" i="65"/>
  <c r="AH216" i="65" s="1"/>
  <c r="AT218" i="65"/>
  <c r="AG200" i="65"/>
  <c r="AH200" i="65" s="1"/>
  <c r="AT230" i="65"/>
  <c r="AT68" i="65"/>
  <c r="AT70" i="65"/>
  <c r="AG76" i="65"/>
  <c r="AH76" i="65" s="1"/>
  <c r="AG83" i="65"/>
  <c r="AH83" i="65" s="1"/>
  <c r="AT85" i="65"/>
  <c r="AG86" i="65"/>
  <c r="AH86" i="65" s="1"/>
  <c r="AT88" i="65"/>
  <c r="AG90" i="65"/>
  <c r="AH90" i="65" s="1"/>
  <c r="AT92" i="65"/>
  <c r="AG94" i="65"/>
  <c r="AH94" i="65" s="1"/>
  <c r="AT95" i="65"/>
  <c r="AG97" i="65"/>
  <c r="AH97" i="65" s="1"/>
  <c r="AT99" i="65"/>
  <c r="AG101" i="65"/>
  <c r="AH101" i="65" s="1"/>
  <c r="AT103" i="65"/>
  <c r="AG105" i="65"/>
  <c r="AH105" i="65" s="1"/>
  <c r="AT107" i="65"/>
  <c r="AG109" i="65"/>
  <c r="AH109" i="65" s="1"/>
  <c r="AT110" i="65"/>
  <c r="AT117" i="65"/>
  <c r="AT122" i="65"/>
  <c r="AT132" i="65"/>
  <c r="AT144" i="65"/>
  <c r="AG178" i="65"/>
  <c r="AH178" i="65" s="1"/>
  <c r="AG180" i="65"/>
  <c r="AH180" i="65" s="1"/>
  <c r="AG181" i="65"/>
  <c r="AH181" i="65" s="1"/>
  <c r="AG185" i="65"/>
  <c r="AH185" i="65" s="1"/>
  <c r="AT198" i="65"/>
  <c r="AT208" i="65"/>
  <c r="AG210" i="65"/>
  <c r="AH210" i="65" s="1"/>
  <c r="AT232" i="65"/>
  <c r="AG215" i="65"/>
  <c r="AH215" i="65" s="1"/>
  <c r="AT201" i="65"/>
  <c r="AT143" i="65"/>
  <c r="AG61" i="65"/>
  <c r="AH61" i="65" s="1"/>
  <c r="AT74" i="65"/>
  <c r="AT78" i="65"/>
  <c r="AG79" i="65"/>
  <c r="AH79" i="65" s="1"/>
  <c r="AT81" i="65"/>
  <c r="AT12" i="65"/>
  <c r="AT19" i="65"/>
  <c r="AT22" i="65"/>
  <c r="AG34" i="65"/>
  <c r="AH34" i="65" s="1"/>
  <c r="AT49" i="65"/>
  <c r="AT51" i="65"/>
  <c r="AT64" i="65"/>
  <c r="AT66" i="65"/>
  <c r="AT75" i="65"/>
  <c r="AG77" i="65"/>
  <c r="AH77" i="65" s="1"/>
  <c r="AG80" i="65"/>
  <c r="AH80" i="65" s="1"/>
  <c r="AT82" i="65"/>
  <c r="AG84" i="65"/>
  <c r="AH84" i="65" s="1"/>
  <c r="AG87" i="65"/>
  <c r="AH87" i="65" s="1"/>
  <c r="AT89" i="65"/>
  <c r="AG91" i="65"/>
  <c r="AH91" i="65" s="1"/>
  <c r="AT93" i="65"/>
  <c r="AT96" i="65"/>
  <c r="AG98" i="65"/>
  <c r="AH98" i="65" s="1"/>
  <c r="AT100" i="65"/>
  <c r="AG102" i="65"/>
  <c r="AH102" i="65" s="1"/>
  <c r="AT104" i="65"/>
  <c r="AG106" i="65"/>
  <c r="AH106" i="65" s="1"/>
  <c r="AT108" i="65"/>
  <c r="AT113" i="65"/>
  <c r="AT155" i="65"/>
  <c r="AT157" i="65"/>
  <c r="AT162" i="65"/>
  <c r="AG175" i="65"/>
  <c r="AH175" i="65" s="1"/>
  <c r="AT176" i="65"/>
  <c r="AG184" i="65"/>
  <c r="AH184" i="65" s="1"/>
  <c r="AT189" i="65"/>
  <c r="AG197" i="65"/>
  <c r="AH197" i="65" s="1"/>
  <c r="AG207" i="65"/>
  <c r="AH207" i="65" s="1"/>
  <c r="AT209" i="65"/>
  <c r="AT212" i="65"/>
  <c r="AG235" i="65"/>
  <c r="AH235" i="65" s="1"/>
  <c r="AT237" i="65"/>
  <c r="AG238" i="65"/>
  <c r="AH238" i="65" s="1"/>
  <c r="AT240" i="65"/>
  <c r="AT220" i="65"/>
  <c r="AG214" i="65"/>
  <c r="AH214" i="65" s="1"/>
  <c r="AT129" i="65"/>
  <c r="AT60" i="65"/>
  <c r="AV15" i="65"/>
  <c r="AG15" i="65"/>
  <c r="AH15" i="65" s="1"/>
  <c r="AG10" i="65"/>
  <c r="AH10" i="65" s="1"/>
  <c r="AG13" i="65"/>
  <c r="AH13" i="65" s="1"/>
  <c r="AV19" i="65"/>
  <c r="AG19" i="65"/>
  <c r="AH19" i="65" s="1"/>
  <c r="AG28" i="65"/>
  <c r="AH28" i="65" s="1"/>
  <c r="AV148" i="65"/>
  <c r="AV218" i="65"/>
  <c r="AG218" i="65"/>
  <c r="AH218" i="65" s="1"/>
  <c r="AV187" i="65"/>
  <c r="AG187" i="65"/>
  <c r="AH187" i="65" s="1"/>
  <c r="AG22" i="65"/>
  <c r="AH22" i="65" s="1"/>
  <c r="AG32" i="65"/>
  <c r="AH32" i="65" s="1"/>
  <c r="AG36" i="65"/>
  <c r="AH36" i="65" s="1"/>
  <c r="AV37" i="65"/>
  <c r="AG37" i="65"/>
  <c r="AH37" i="65" s="1"/>
  <c r="AT44" i="65"/>
  <c r="AG124" i="65"/>
  <c r="AH124" i="65" s="1"/>
  <c r="AV124" i="65"/>
  <c r="AV160" i="65"/>
  <c r="AV194" i="65"/>
  <c r="AG194" i="65"/>
  <c r="AH194" i="65" s="1"/>
  <c r="AV205" i="65"/>
  <c r="AG205" i="65"/>
  <c r="AH205" i="65" s="1"/>
  <c r="AV209" i="65"/>
  <c r="AV236" i="65"/>
  <c r="AG236" i="65"/>
  <c r="AH236" i="65" s="1"/>
  <c r="AV239" i="65"/>
  <c r="AG239" i="65"/>
  <c r="AH239" i="65" s="1"/>
  <c r="AG228" i="65"/>
  <c r="AH228" i="65" s="1"/>
  <c r="AV228" i="65"/>
  <c r="AV30" i="65"/>
  <c r="AG30" i="65"/>
  <c r="AH30" i="65" s="1"/>
  <c r="AV45" i="65"/>
  <c r="AG45" i="65"/>
  <c r="AH45" i="65" s="1"/>
  <c r="AV123" i="65"/>
  <c r="AG24" i="65"/>
  <c r="AH24" i="65" s="1"/>
  <c r="AT25" i="65"/>
  <c r="AV33" i="65"/>
  <c r="AG33" i="65"/>
  <c r="AH33" i="65" s="1"/>
  <c r="AG38" i="65"/>
  <c r="AH38" i="65" s="1"/>
  <c r="AT40" i="65"/>
  <c r="AG43" i="65"/>
  <c r="AH43" i="65" s="1"/>
  <c r="AG12" i="65"/>
  <c r="AH12" i="65" s="1"/>
  <c r="AT14" i="65"/>
  <c r="AG18" i="65"/>
  <c r="AH18" i="65" s="1"/>
  <c r="AV23" i="65"/>
  <c r="AG23" i="65"/>
  <c r="AH23" i="65" s="1"/>
  <c r="AG27" i="65"/>
  <c r="AH27" i="65" s="1"/>
  <c r="AT29" i="65"/>
  <c r="AT10" i="65"/>
  <c r="AV11" i="65"/>
  <c r="AG11" i="65"/>
  <c r="AH11" i="65" s="1"/>
  <c r="AG17" i="65"/>
  <c r="AH17" i="65" s="1"/>
  <c r="AG21" i="65"/>
  <c r="AH21" i="65" s="1"/>
  <c r="AG25" i="65"/>
  <c r="AH25" i="65" s="1"/>
  <c r="AV26" i="65"/>
  <c r="AG26" i="65"/>
  <c r="AH26" i="65" s="1"/>
  <c r="AG31" i="65"/>
  <c r="AH31" i="65" s="1"/>
  <c r="AG35" i="65"/>
  <c r="AH35" i="65" s="1"/>
  <c r="AG40" i="65"/>
  <c r="AH40" i="65" s="1"/>
  <c r="AV41" i="65"/>
  <c r="AG41" i="65"/>
  <c r="AH41" i="65" s="1"/>
  <c r="AG46" i="65"/>
  <c r="AH46" i="65" s="1"/>
  <c r="AV116" i="65"/>
  <c r="AG154" i="65"/>
  <c r="AH154" i="65" s="1"/>
  <c r="AV242" i="65"/>
  <c r="AG242" i="65"/>
  <c r="AH242" i="65" s="1"/>
  <c r="AV16" i="65"/>
  <c r="AG16" i="65"/>
  <c r="AH16" i="65" s="1"/>
  <c r="AG47" i="65"/>
  <c r="AH47" i="65" s="1"/>
  <c r="AG50" i="65"/>
  <c r="AH50" i="65" s="1"/>
  <c r="AG54" i="65"/>
  <c r="AH54" i="65" s="1"/>
  <c r="AG57" i="65"/>
  <c r="AH57" i="65" s="1"/>
  <c r="AG62" i="65"/>
  <c r="AH62" i="65" s="1"/>
  <c r="AG65" i="65"/>
  <c r="AH65" i="65" s="1"/>
  <c r="AG69" i="65"/>
  <c r="AH69" i="65" s="1"/>
  <c r="AG72" i="65"/>
  <c r="AH72" i="65" s="1"/>
  <c r="AT118" i="65"/>
  <c r="AG120" i="65"/>
  <c r="AH120" i="65" s="1"/>
  <c r="AT120" i="65"/>
  <c r="AG126" i="65"/>
  <c r="AH126" i="65" s="1"/>
  <c r="AV126" i="65"/>
  <c r="AG135" i="65"/>
  <c r="AH135" i="65" s="1"/>
  <c r="AV135" i="65"/>
  <c r="AV142" i="65"/>
  <c r="AT145" i="65"/>
  <c r="AT148" i="65"/>
  <c r="AT150" i="65"/>
  <c r="AT170" i="65"/>
  <c r="AT179" i="65"/>
  <c r="AV192" i="65"/>
  <c r="AG192" i="65"/>
  <c r="AH192" i="65" s="1"/>
  <c r="AT197" i="65"/>
  <c r="AT205" i="65"/>
  <c r="AV222" i="65"/>
  <c r="AG222" i="65"/>
  <c r="AH222" i="65" s="1"/>
  <c r="AT236" i="65"/>
  <c r="AV217" i="65"/>
  <c r="AG217" i="65"/>
  <c r="AH217" i="65" s="1"/>
  <c r="AG219" i="65"/>
  <c r="AH219" i="65" s="1"/>
  <c r="AV240" i="65"/>
  <c r="AG240" i="65"/>
  <c r="AH240" i="65" s="1"/>
  <c r="AV223" i="65"/>
  <c r="AG223" i="65"/>
  <c r="AH223" i="65" s="1"/>
  <c r="AT115" i="65"/>
  <c r="AV129" i="65"/>
  <c r="AG129" i="65"/>
  <c r="AH129" i="65" s="1"/>
  <c r="AV177" i="65"/>
  <c r="AG177" i="65"/>
  <c r="AH177" i="65" s="1"/>
  <c r="AV227" i="65"/>
  <c r="AG227" i="65"/>
  <c r="AH227" i="65" s="1"/>
  <c r="AT13" i="65"/>
  <c r="AT18" i="65"/>
  <c r="AT21" i="65"/>
  <c r="AT28" i="65"/>
  <c r="AT32" i="65"/>
  <c r="AT35" i="65"/>
  <c r="AT39" i="65"/>
  <c r="AT43" i="65"/>
  <c r="AT47" i="65"/>
  <c r="AT50" i="65"/>
  <c r="AG52" i="65"/>
  <c r="AH52" i="65" s="1"/>
  <c r="AT54" i="65"/>
  <c r="AG56" i="65"/>
  <c r="AH56" i="65" s="1"/>
  <c r="AT57" i="65"/>
  <c r="AG59" i="65"/>
  <c r="AH59" i="65" s="1"/>
  <c r="AT62" i="65"/>
  <c r="AT65" i="65"/>
  <c r="AG67" i="65"/>
  <c r="AH67" i="65" s="1"/>
  <c r="AT69" i="65"/>
  <c r="AG71" i="65"/>
  <c r="AH71" i="65" s="1"/>
  <c r="AT72" i="65"/>
  <c r="AG111" i="65"/>
  <c r="AH111" i="65" s="1"/>
  <c r="AT111" i="65"/>
  <c r="AG119" i="65"/>
  <c r="AH119" i="65" s="1"/>
  <c r="AV119" i="65"/>
  <c r="AT125" i="65"/>
  <c r="AG127" i="65"/>
  <c r="AH127" i="65" s="1"/>
  <c r="AT127" i="65"/>
  <c r="AG132" i="65"/>
  <c r="AH132" i="65" s="1"/>
  <c r="AV132" i="65"/>
  <c r="AT134" i="65"/>
  <c r="AG136" i="65"/>
  <c r="AH136" i="65" s="1"/>
  <c r="AV136" i="65"/>
  <c r="AT136" i="65"/>
  <c r="AG144" i="65"/>
  <c r="AH144" i="65" s="1"/>
  <c r="AT146" i="65"/>
  <c r="AV173" i="65"/>
  <c r="AG173" i="65"/>
  <c r="AH173" i="65" s="1"/>
  <c r="AT185" i="65"/>
  <c r="AG193" i="65"/>
  <c r="AH193" i="65" s="1"/>
  <c r="AT194" i="65"/>
  <c r="AG203" i="65"/>
  <c r="AH203" i="65" s="1"/>
  <c r="AV206" i="65"/>
  <c r="AG206" i="65"/>
  <c r="AH206" i="65" s="1"/>
  <c r="AG232" i="65"/>
  <c r="AH232" i="65" s="1"/>
  <c r="AV232" i="65"/>
  <c r="AV237" i="65"/>
  <c r="AG237" i="65"/>
  <c r="AH237" i="65" s="1"/>
  <c r="AT239" i="65"/>
  <c r="AV220" i="65"/>
  <c r="AG220" i="65"/>
  <c r="AH220" i="65" s="1"/>
  <c r="AV186" i="65"/>
  <c r="AG186" i="65"/>
  <c r="AH186" i="65" s="1"/>
  <c r="AT16" i="65"/>
  <c r="AV224" i="65"/>
  <c r="AG224" i="65"/>
  <c r="AH224" i="65" s="1"/>
  <c r="AV60" i="65"/>
  <c r="AT231" i="65"/>
  <c r="AT169" i="65"/>
  <c r="AT178" i="65"/>
  <c r="AT196" i="65"/>
  <c r="AT210" i="65"/>
  <c r="AT211" i="65"/>
  <c r="AT225" i="65"/>
  <c r="AT138" i="65"/>
  <c r="AG139" i="65"/>
  <c r="AH139" i="65" s="1"/>
  <c r="AT139" i="65"/>
  <c r="AG147" i="65"/>
  <c r="AH147" i="65" s="1"/>
  <c r="AV147" i="65"/>
  <c r="AT156" i="65"/>
  <c r="AG167" i="65"/>
  <c r="AH167" i="65" s="1"/>
  <c r="AT172" i="65"/>
  <c r="AG183" i="65"/>
  <c r="AH183" i="65" s="1"/>
  <c r="AG189" i="65"/>
  <c r="AH189" i="65" s="1"/>
  <c r="AT199" i="65"/>
  <c r="AG202" i="65"/>
  <c r="AH202" i="65" s="1"/>
  <c r="AT204" i="65"/>
  <c r="AT213" i="65"/>
  <c r="AG221" i="65"/>
  <c r="AH221" i="65" s="1"/>
  <c r="AT235" i="65"/>
  <c r="AT216" i="65"/>
  <c r="AT238" i="65"/>
  <c r="AT241" i="65"/>
  <c r="Z13" i="66"/>
  <c r="Z97" i="66"/>
  <c r="AM97" i="66" s="1"/>
  <c r="Z100" i="66"/>
  <c r="AM100" i="66" s="1"/>
  <c r="Z104" i="66"/>
  <c r="AM104" i="66" s="1"/>
  <c r="Z107" i="66"/>
  <c r="AM107" i="66" s="1"/>
  <c r="Z108" i="66"/>
  <c r="AM108" i="66" s="1"/>
  <c r="Z111" i="66"/>
  <c r="AM111" i="66" s="1"/>
  <c r="Z112" i="66"/>
  <c r="AM112" i="66" s="1"/>
  <c r="Z114" i="66"/>
  <c r="AM114" i="66" s="1"/>
  <c r="Z115" i="66"/>
  <c r="AM115" i="66" s="1"/>
  <c r="Z124" i="66"/>
  <c r="AM124" i="66" s="1"/>
  <c r="Z131" i="66"/>
  <c r="AM131" i="66" s="1"/>
  <c r="Z140" i="66"/>
  <c r="AM140" i="66" s="1"/>
  <c r="Z148" i="66"/>
  <c r="AM148" i="66" s="1"/>
  <c r="Z170" i="66"/>
  <c r="AM170" i="66" s="1"/>
  <c r="Z173" i="66"/>
  <c r="AM173" i="66" s="1"/>
  <c r="Z174" i="66"/>
  <c r="AM174" i="66" s="1"/>
  <c r="Z177" i="66"/>
  <c r="AM177" i="66" s="1"/>
  <c r="Z178" i="66"/>
  <c r="AM178" i="66" s="1"/>
  <c r="Z182" i="66"/>
  <c r="AM182" i="66" s="1"/>
  <c r="Z183" i="66"/>
  <c r="AM183" i="66" s="1"/>
  <c r="Z185" i="66"/>
  <c r="AM185" i="66" s="1"/>
  <c r="Z186" i="66"/>
  <c r="AM186" i="66" s="1"/>
  <c r="Z192" i="66"/>
  <c r="AM192" i="66" s="1"/>
  <c r="Z195" i="66"/>
  <c r="AM195" i="66" s="1"/>
  <c r="Z217" i="66"/>
  <c r="AM217" i="66" s="1"/>
  <c r="Z205" i="66"/>
  <c r="AM205" i="66" s="1"/>
  <c r="Z235" i="66"/>
  <c r="AM235" i="66" s="1"/>
  <c r="Z237" i="66"/>
  <c r="AM237" i="66" s="1"/>
  <c r="Z241" i="66"/>
  <c r="AM241" i="66" s="1"/>
  <c r="Z219" i="66"/>
  <c r="AM219" i="66" s="1"/>
  <c r="Z222" i="66"/>
  <c r="AM222" i="66" s="1"/>
  <c r="Z133" i="66"/>
  <c r="AM133" i="66" s="1"/>
  <c r="AP267" i="66"/>
  <c r="AP268" i="66" s="1"/>
  <c r="AG188" i="65"/>
  <c r="AH188" i="65" s="1"/>
  <c r="AV188" i="65"/>
  <c r="AG118" i="65"/>
  <c r="AH118" i="65" s="1"/>
  <c r="AV118" i="65"/>
  <c r="AG125" i="65"/>
  <c r="AH125" i="65" s="1"/>
  <c r="AV125" i="65"/>
  <c r="AG134" i="65"/>
  <c r="AH134" i="65" s="1"/>
  <c r="AV134" i="65"/>
  <c r="AT135" i="65"/>
  <c r="AV150" i="65"/>
  <c r="AG150" i="65"/>
  <c r="AH150" i="65" s="1"/>
  <c r="AG163" i="65"/>
  <c r="AH163" i="65" s="1"/>
  <c r="AV163" i="65"/>
  <c r="AT165" i="65"/>
  <c r="AT9" i="65"/>
  <c r="AG128" i="65"/>
  <c r="AH128" i="65" s="1"/>
  <c r="AV128" i="65"/>
  <c r="AG9" i="65"/>
  <c r="AT119" i="65"/>
  <c r="AT126" i="65"/>
  <c r="AG141" i="65"/>
  <c r="AH141" i="65" s="1"/>
  <c r="AV141" i="65"/>
  <c r="AT142" i="65"/>
  <c r="AG113" i="65"/>
  <c r="AH113" i="65" s="1"/>
  <c r="AV113" i="65"/>
  <c r="AT116" i="65"/>
  <c r="AG122" i="65"/>
  <c r="AH122" i="65" s="1"/>
  <c r="AV122" i="65"/>
  <c r="AT123" i="65"/>
  <c r="AG131" i="65"/>
  <c r="AH131" i="65" s="1"/>
  <c r="AV131" i="65"/>
  <c r="AG138" i="65"/>
  <c r="AH138" i="65" s="1"/>
  <c r="AV138" i="65"/>
  <c r="AG146" i="65"/>
  <c r="AH146" i="65" s="1"/>
  <c r="AV146" i="65"/>
  <c r="AT147" i="65"/>
  <c r="AV155" i="65"/>
  <c r="AG155" i="65"/>
  <c r="AH155" i="65" s="1"/>
  <c r="AT151" i="65"/>
  <c r="AG172" i="65"/>
  <c r="AH172" i="65" s="1"/>
  <c r="AV172" i="65"/>
  <c r="AT182" i="65"/>
  <c r="AT226" i="65"/>
  <c r="AT159" i="65"/>
  <c r="AG165" i="65"/>
  <c r="AH165" i="65" s="1"/>
  <c r="AV165" i="65"/>
  <c r="AT167" i="65"/>
  <c r="AT168" i="65"/>
  <c r="AT171" i="65"/>
  <c r="AV176" i="65"/>
  <c r="AG179" i="65"/>
  <c r="AH179" i="65" s="1"/>
  <c r="AV179" i="65"/>
  <c r="AT166" i="65"/>
  <c r="AG112" i="65"/>
  <c r="AH112" i="65" s="1"/>
  <c r="AG117" i="65"/>
  <c r="AH117" i="65" s="1"/>
  <c r="AG121" i="65"/>
  <c r="AH121" i="65" s="1"/>
  <c r="AG130" i="65"/>
  <c r="AH130" i="65" s="1"/>
  <c r="AG133" i="65"/>
  <c r="AH133" i="65" s="1"/>
  <c r="AG137" i="65"/>
  <c r="AH137" i="65" s="1"/>
  <c r="AG140" i="65"/>
  <c r="AH140" i="65" s="1"/>
  <c r="AG145" i="65"/>
  <c r="AH145" i="65" s="1"/>
  <c r="AG149" i="65"/>
  <c r="AH149" i="65" s="1"/>
  <c r="AT149" i="65"/>
  <c r="AG151" i="65"/>
  <c r="AH151" i="65" s="1"/>
  <c r="AT154" i="65"/>
  <c r="AG157" i="65"/>
  <c r="AH157" i="65" s="1"/>
  <c r="AV157" i="65"/>
  <c r="AT160" i="65"/>
  <c r="AG161" i="65"/>
  <c r="AH161" i="65" s="1"/>
  <c r="AT161" i="65"/>
  <c r="AT164" i="65"/>
  <c r="AV168" i="65"/>
  <c r="AG170" i="65"/>
  <c r="AH170" i="65" s="1"/>
  <c r="AV184" i="65"/>
  <c r="AT180" i="65"/>
  <c r="AT191" i="65"/>
  <c r="AT193" i="65"/>
  <c r="AT195" i="65"/>
  <c r="AG231" i="65"/>
  <c r="AH231" i="65" s="1"/>
  <c r="AV231" i="65"/>
  <c r="AT158" i="65"/>
  <c r="AG159" i="65"/>
  <c r="AH159" i="65" s="1"/>
  <c r="AG166" i="65"/>
  <c r="AH166" i="65" s="1"/>
  <c r="AT173" i="65"/>
  <c r="AG174" i="65"/>
  <c r="AH174" i="65" s="1"/>
  <c r="AT181" i="65"/>
  <c r="AG182" i="65"/>
  <c r="AH182" i="65" s="1"/>
  <c r="AV189" i="65"/>
  <c r="AT190" i="65"/>
  <c r="AG191" i="65"/>
  <c r="AH191" i="65" s="1"/>
  <c r="AV191" i="65"/>
  <c r="AV193" i="65"/>
  <c r="AV195" i="65"/>
  <c r="AG230" i="65"/>
  <c r="AH230" i="65" s="1"/>
  <c r="AV230" i="65"/>
  <c r="AG225" i="65"/>
  <c r="AH225" i="65" s="1"/>
  <c r="AV225" i="65"/>
  <c r="AG226" i="65"/>
  <c r="AH226" i="65" s="1"/>
  <c r="AG114" i="65"/>
  <c r="AH114" i="65" s="1"/>
  <c r="AV114" i="65"/>
  <c r="AG229" i="65"/>
  <c r="AH229" i="65" s="1"/>
  <c r="AV229" i="65"/>
  <c r="A12" i="64"/>
  <c r="A13" i="64" s="1"/>
  <c r="A14" i="64" s="1"/>
  <c r="A15" i="64" s="1"/>
  <c r="A16" i="64" s="1"/>
  <c r="Z250" i="66" l="1"/>
  <c r="AV246" i="65"/>
  <c r="AG246" i="65"/>
  <c r="AT246" i="65"/>
  <c r="AU42" i="65"/>
  <c r="AU102" i="65"/>
  <c r="AU193" i="65"/>
  <c r="AU227" i="65"/>
  <c r="AU87" i="65"/>
  <c r="AU222" i="65"/>
  <c r="AU38" i="65"/>
  <c r="AU133" i="65"/>
  <c r="AU56" i="65"/>
  <c r="AU76" i="65"/>
  <c r="AU140" i="65"/>
  <c r="AU203" i="65"/>
  <c r="AU152" i="65"/>
  <c r="AU130" i="65"/>
  <c r="AU183" i="65"/>
  <c r="AU52" i="65"/>
  <c r="AU164" i="65"/>
  <c r="AU22" i="65"/>
  <c r="AU214" i="65"/>
  <c r="AU53" i="65"/>
  <c r="AU80" i="65"/>
  <c r="AU114" i="65"/>
  <c r="AU59" i="65"/>
  <c r="AU30" i="65"/>
  <c r="AU36" i="65"/>
  <c r="AU131" i="65"/>
  <c r="AU186" i="65"/>
  <c r="AU73" i="65"/>
  <c r="AU221" i="65"/>
  <c r="AU67" i="65"/>
  <c r="AU37" i="65"/>
  <c r="AU109" i="65"/>
  <c r="AU101" i="65"/>
  <c r="AU94" i="65"/>
  <c r="AU86" i="65"/>
  <c r="AU233" i="65"/>
  <c r="AU206" i="65"/>
  <c r="AU24" i="65"/>
  <c r="AU215" i="65"/>
  <c r="AU216" i="65"/>
  <c r="AU15" i="65"/>
  <c r="AU184" i="65"/>
  <c r="AU105" i="65"/>
  <c r="AU97" i="65"/>
  <c r="AU90" i="65"/>
  <c r="AU83" i="65"/>
  <c r="AU219" i="65"/>
  <c r="AU79" i="65"/>
  <c r="AU174" i="65"/>
  <c r="AU180" i="65"/>
  <c r="AU179" i="65"/>
  <c r="AU123" i="65"/>
  <c r="AU239" i="65"/>
  <c r="AU217" i="65"/>
  <c r="AU175" i="65"/>
  <c r="AU63" i="65"/>
  <c r="AU198" i="65"/>
  <c r="AU110" i="65"/>
  <c r="AU81" i="65"/>
  <c r="AU223" i="65"/>
  <c r="AU200" i="65"/>
  <c r="AU39" i="65"/>
  <c r="AU48" i="65"/>
  <c r="AU185" i="65"/>
  <c r="AU228" i="65"/>
  <c r="AU66" i="65"/>
  <c r="AU191" i="65"/>
  <c r="AU188" i="65"/>
  <c r="AU12" i="65"/>
  <c r="AU197" i="65"/>
  <c r="AU55" i="65"/>
  <c r="AU95" i="65"/>
  <c r="AU14" i="65"/>
  <c r="AU113" i="65"/>
  <c r="AU234" i="65"/>
  <c r="AU121" i="65"/>
  <c r="AU122" i="65"/>
  <c r="AU128" i="65"/>
  <c r="AU202" i="65"/>
  <c r="AU196" i="65"/>
  <c r="AU224" i="65"/>
  <c r="AU71" i="65"/>
  <c r="AU18" i="65"/>
  <c r="AU177" i="65"/>
  <c r="AU41" i="65"/>
  <c r="AU31" i="65"/>
  <c r="AU43" i="65"/>
  <c r="AU143" i="65"/>
  <c r="AU210" i="65"/>
  <c r="AU144" i="65"/>
  <c r="AU148" i="65"/>
  <c r="AU61" i="65"/>
  <c r="AU20" i="65"/>
  <c r="AU107" i="65"/>
  <c r="AU99" i="65"/>
  <c r="AU92" i="65"/>
  <c r="AU85" i="65"/>
  <c r="AU78" i="65"/>
  <c r="AU34" i="65"/>
  <c r="AU21" i="65"/>
  <c r="AU25" i="65"/>
  <c r="AU23" i="65"/>
  <c r="AU225" i="65"/>
  <c r="AU141" i="65"/>
  <c r="AU89" i="65"/>
  <c r="AU209" i="65"/>
  <c r="AU204" i="65"/>
  <c r="AU156" i="65"/>
  <c r="AU65" i="65"/>
  <c r="AU120" i="65"/>
  <c r="AU28" i="65"/>
  <c r="AU58" i="65"/>
  <c r="AU190" i="65"/>
  <c r="AU241" i="65"/>
  <c r="AU115" i="65"/>
  <c r="AU240" i="65"/>
  <c r="AU229" i="65"/>
  <c r="AU226" i="65"/>
  <c r="AU213" i="65"/>
  <c r="AU189" i="65"/>
  <c r="AU72" i="65"/>
  <c r="AU57" i="65"/>
  <c r="AU242" i="65"/>
  <c r="AU74" i="65"/>
  <c r="AU70" i="65"/>
  <c r="AU212" i="65"/>
  <c r="AU104" i="65"/>
  <c r="AU96" i="65"/>
  <c r="AU82" i="65"/>
  <c r="AU75" i="65"/>
  <c r="AU44" i="65"/>
  <c r="AU211" i="65"/>
  <c r="AU181" i="65"/>
  <c r="AU166" i="65"/>
  <c r="AU160" i="65"/>
  <c r="AU112" i="65"/>
  <c r="AU208" i="65"/>
  <c r="AU220" i="65"/>
  <c r="AU27" i="65"/>
  <c r="AU32" i="65"/>
  <c r="AU218" i="65"/>
  <c r="AU13" i="65"/>
  <c r="AU103" i="65"/>
  <c r="AU88" i="65"/>
  <c r="AU168" i="65"/>
  <c r="AU235" i="65"/>
  <c r="AU169" i="65"/>
  <c r="AU132" i="65"/>
  <c r="AU195" i="65"/>
  <c r="AU176" i="65"/>
  <c r="AU69" i="65"/>
  <c r="AU54" i="65"/>
  <c r="AU33" i="65"/>
  <c r="AU236" i="65"/>
  <c r="AU68" i="65"/>
  <c r="AU137" i="65"/>
  <c r="AU165" i="65"/>
  <c r="AU155" i="65"/>
  <c r="AU146" i="65"/>
  <c r="AU127" i="65"/>
  <c r="AU119" i="65"/>
  <c r="AU35" i="65"/>
  <c r="AU192" i="65"/>
  <c r="AU50" i="65"/>
  <c r="AU16" i="65"/>
  <c r="AU40" i="65"/>
  <c r="AU26" i="65"/>
  <c r="AU124" i="65"/>
  <c r="AU51" i="65"/>
  <c r="AU171" i="65"/>
  <c r="AU49" i="65"/>
  <c r="AU207" i="65"/>
  <c r="AU108" i="65"/>
  <c r="AU100" i="65"/>
  <c r="AU93" i="65"/>
  <c r="AU29" i="65"/>
  <c r="AU158" i="65"/>
  <c r="AU199" i="65"/>
  <c r="AU238" i="65"/>
  <c r="AU178" i="65"/>
  <c r="AU162" i="65"/>
  <c r="AU172" i="65"/>
  <c r="AU129" i="65"/>
  <c r="AU201" i="65"/>
  <c r="AU62" i="65"/>
  <c r="AU47" i="65"/>
  <c r="AU17" i="65"/>
  <c r="AU45" i="65"/>
  <c r="AU106" i="65"/>
  <c r="AU98" i="65"/>
  <c r="AU91" i="65"/>
  <c r="AU84" i="65"/>
  <c r="AU77" i="65"/>
  <c r="AU64" i="65"/>
  <c r="AU173" i="65"/>
  <c r="AU157" i="65"/>
  <c r="AU232" i="65"/>
  <c r="AU230" i="65"/>
  <c r="AU170" i="65"/>
  <c r="AU117" i="65"/>
  <c r="AU147" i="65"/>
  <c r="AU116" i="65"/>
  <c r="AU163" i="65"/>
  <c r="AU237" i="65"/>
  <c r="AU46" i="65"/>
  <c r="AU11" i="65"/>
  <c r="AU187" i="65"/>
  <c r="AU19" i="65"/>
  <c r="AU60" i="65"/>
  <c r="AU10" i="65"/>
  <c r="AU231" i="65"/>
  <c r="AU161" i="65"/>
  <c r="AU149" i="65"/>
  <c r="AU167" i="65"/>
  <c r="AU125" i="65"/>
  <c r="AU111" i="65"/>
  <c r="AU205" i="65"/>
  <c r="AU194" i="65"/>
  <c r="AU154" i="65"/>
  <c r="AU145" i="65"/>
  <c r="AU138" i="65"/>
  <c r="AU142" i="65"/>
  <c r="AU136" i="65"/>
  <c r="AU182" i="65"/>
  <c r="AU150" i="65"/>
  <c r="AU134" i="65"/>
  <c r="AU118" i="65"/>
  <c r="AU139" i="65"/>
  <c r="AM13" i="66"/>
  <c r="AM250" i="66" s="1"/>
  <c r="AU151" i="65"/>
  <c r="AU135" i="65"/>
  <c r="AU159" i="65"/>
  <c r="AH9" i="65"/>
  <c r="AH246" i="65" s="1"/>
  <c r="AU126" i="65"/>
  <c r="AU9" i="65" l="1"/>
  <c r="AU246" i="65" s="1"/>
  <c r="AD181" i="21"/>
  <c r="K181" i="21"/>
  <c r="J181" i="21"/>
  <c r="AJ173" i="21"/>
  <c r="AJ174" i="21"/>
  <c r="AJ175" i="21"/>
  <c r="AJ176" i="21"/>
  <c r="AJ177" i="21"/>
  <c r="AJ178" i="21"/>
  <c r="AJ179" i="21"/>
  <c r="AJ180" i="21"/>
  <c r="A173" i="21" l="1"/>
  <c r="A174" i="21" s="1"/>
  <c r="A175" i="21" s="1"/>
  <c r="A176" i="21" s="1"/>
  <c r="A177" i="21" s="1"/>
  <c r="A178" i="21" s="1"/>
  <c r="A179" i="21" s="1"/>
  <c r="A180" i="21" s="1"/>
  <c r="AC176" i="21"/>
  <c r="AE176" i="21" s="1"/>
  <c r="AC177" i="21"/>
  <c r="AE177" i="21" s="1"/>
  <c r="AC178" i="21"/>
  <c r="AE178" i="21" s="1"/>
  <c r="AC179" i="21"/>
  <c r="AE179" i="21" s="1"/>
  <c r="AC180" i="21"/>
  <c r="AE180" i="21" s="1"/>
  <c r="L180" i="21"/>
  <c r="L179" i="21"/>
  <c r="L178" i="21"/>
  <c r="L177" i="21"/>
  <c r="L176" i="21"/>
  <c r="L175" i="21"/>
  <c r="L174" i="21"/>
  <c r="L173" i="21"/>
  <c r="AH179" i="21" l="1"/>
  <c r="L181" i="21"/>
  <c r="AH178" i="21"/>
  <c r="AH180" i="21"/>
  <c r="AH176" i="21"/>
  <c r="AH177" i="21"/>
  <c r="AC175" i="21" l="1"/>
  <c r="AE175" i="21" s="1"/>
  <c r="AH175" i="21" s="1"/>
  <c r="AC174" i="21"/>
  <c r="AE174" i="21" s="1"/>
  <c r="AH174" i="21" s="1"/>
  <c r="AC173" i="21"/>
  <c r="AC181" i="21" l="1"/>
  <c r="AE173" i="21"/>
  <c r="Q182" i="21"/>
  <c r="AE181" i="21" l="1"/>
  <c r="AH173" i="21"/>
  <c r="AH181" i="21" s="1"/>
  <c r="O10" i="21" l="1"/>
  <c r="P10" i="21" s="1"/>
  <c r="Q10" i="21" s="1"/>
  <c r="R10" i="21" s="1"/>
  <c r="S10" i="21" s="1"/>
  <c r="T10" i="21" s="1"/>
  <c r="U10" i="21" s="1"/>
  <c r="V10" i="21" s="1"/>
  <c r="W10" i="21" s="1"/>
  <c r="X10" i="21" s="1"/>
  <c r="Y10" i="21" s="1"/>
  <c r="Z10" i="21" s="1"/>
  <c r="AA10" i="21" s="1"/>
  <c r="AB10" i="21" s="1"/>
  <c r="AC10" i="21" s="1"/>
  <c r="AD10" i="21" s="1"/>
  <c r="AE10" i="21" s="1"/>
  <c r="AF10" i="21" s="1"/>
  <c r="AG10" i="21" s="1"/>
  <c r="AH10" i="21" s="1"/>
  <c r="AI10" i="21" s="1"/>
  <c r="AC106" i="21" l="1"/>
  <c r="I11" i="49"/>
  <c r="J11" i="49" s="1"/>
  <c r="K11" i="49" s="1"/>
  <c r="L11" i="49" s="1"/>
  <c r="M11" i="49" s="1"/>
  <c r="N11" i="49" s="1"/>
  <c r="O11" i="49" s="1"/>
  <c r="P11" i="49" s="1"/>
  <c r="Q11" i="49" s="1"/>
  <c r="R11" i="49" s="1"/>
  <c r="S11" i="49" s="1"/>
  <c r="T11" i="49" s="1"/>
  <c r="U11" i="49" s="1"/>
  <c r="V11" i="49" s="1"/>
  <c r="W11" i="49" s="1"/>
  <c r="X11" i="49" s="1"/>
  <c r="Y11" i="49" s="1"/>
  <c r="AD106" i="21" l="1"/>
  <c r="AE106" i="21" l="1"/>
  <c r="F267" i="66" l="1"/>
  <c r="F268" i="66" s="1"/>
  <c r="I267" i="66"/>
  <c r="I268" i="66" s="1"/>
  <c r="AD267" i="66"/>
  <c r="AD268" i="66" s="1"/>
  <c r="Z267" i="66"/>
  <c r="Z268" i="66" s="1"/>
  <c r="AG267" i="66"/>
  <c r="AG268" i="66"/>
  <c r="AO267" i="66"/>
  <c r="AO268" i="66" s="1"/>
  <c r="AC267" i="66"/>
  <c r="AC268" i="66" s="1"/>
  <c r="P267" i="66"/>
  <c r="P268" i="66" s="1"/>
  <c r="AL267" i="66"/>
  <c r="AL268" i="66" s="1"/>
  <c r="AI267" i="66"/>
  <c r="AI268" i="66" s="1"/>
  <c r="N267" i="66"/>
  <c r="N268" i="66" s="1"/>
  <c r="AA267" i="66"/>
  <c r="AA268" i="66" s="1"/>
  <c r="V267" i="66"/>
  <c r="V268" i="66" s="1"/>
  <c r="AK267" i="66"/>
  <c r="AK268" i="66" s="1"/>
  <c r="M267" i="66"/>
  <c r="M268" i="66" s="1"/>
  <c r="Q267" i="66"/>
  <c r="Q268" i="66" s="1"/>
  <c r="AH267" i="66"/>
  <c r="AH268" i="66" s="1"/>
  <c r="Y267" i="66"/>
  <c r="Y268" i="66" s="1"/>
  <c r="AE267" i="66"/>
  <c r="AE268" i="66" s="1"/>
  <c r="K267" i="66"/>
  <c r="K268" i="66" s="1"/>
  <c r="W267" i="66"/>
  <c r="W268" i="66"/>
  <c r="T267" i="66"/>
  <c r="T268" i="66" s="1"/>
  <c r="AM267" i="66"/>
  <c r="AM268" i="66" s="1"/>
  <c r="H267" i="66"/>
  <c r="H268" i="66" s="1"/>
  <c r="U267" i="66"/>
  <c r="U268" i="66" s="1"/>
  <c r="S267" i="66"/>
  <c r="S268" i="66" s="1"/>
  <c r="AN267" i="66"/>
  <c r="AN268" i="66" s="1"/>
  <c r="AF267" i="66"/>
  <c r="AF268" i="66" s="1"/>
  <c r="J267" i="66"/>
  <c r="J268" i="66"/>
  <c r="R267" i="66"/>
  <c r="R268" i="66" s="1"/>
  <c r="L267" i="66"/>
  <c r="L268" i="66"/>
  <c r="X267" i="66"/>
  <c r="X268" i="66" s="1"/>
  <c r="AJ267" i="66"/>
  <c r="AJ268" i="66" s="1"/>
  <c r="AB267" i="66"/>
  <c r="AB268" i="66" s="1"/>
  <c r="O267" i="66"/>
  <c r="O268" i="66" s="1"/>
  <c r="G267" i="66"/>
  <c r="G268" i="66" s="1"/>
</calcChain>
</file>

<file path=xl/sharedStrings.xml><?xml version="1.0" encoding="utf-8"?>
<sst xmlns="http://schemas.openxmlformats.org/spreadsheetml/2006/main" count="3575" uniqueCount="873">
  <si>
    <t>Байршил</t>
  </si>
  <si>
    <t>Аймаг, нийслэл</t>
  </si>
  <si>
    <t>Сум, дүүрэг</t>
  </si>
  <si>
    <t>Утас</t>
  </si>
  <si>
    <t>Факс</t>
  </si>
  <si>
    <t>Цахим шуудан</t>
  </si>
  <si>
    <t>Үндсэн үйл ажиллагаа</t>
  </si>
  <si>
    <t>Нийт хувьцааны тоо</t>
  </si>
  <si>
    <t>гарын үсэг</t>
  </si>
  <si>
    <t>нэр</t>
  </si>
  <si>
    <t>20 . . . оны . . .-р сарын . . .-ны өдөр</t>
  </si>
  <si>
    <t>А</t>
  </si>
  <si>
    <t>Б</t>
  </si>
  <si>
    <t xml:space="preserve">Газрын улсын бүртгэлийн дугаар </t>
  </si>
  <si>
    <t xml:space="preserve">Дугаар </t>
  </si>
  <si>
    <t>Огноо</t>
  </si>
  <si>
    <t>Хугацаа</t>
  </si>
  <si>
    <t>Кадастрын зураг дахь нэгж талбарын дугаар</t>
  </si>
  <si>
    <t>Газрын байршил /хаяг/</t>
  </si>
  <si>
    <t>№</t>
  </si>
  <si>
    <t>Дүн</t>
  </si>
  <si>
    <t>Хүчин чадал</t>
  </si>
  <si>
    <t>хэмжих нэгж</t>
  </si>
  <si>
    <t>В</t>
  </si>
  <si>
    <t>Г</t>
  </si>
  <si>
    <t>Газар эзэмших/ашиглах гэрээний</t>
  </si>
  <si>
    <t>Ашиглал-тад орсон огноо</t>
  </si>
  <si>
    <t>Барилга, байгууламжийн нэр</t>
  </si>
  <si>
    <t xml:space="preserve">Эзэмшиж/ашиглаж буй газар дахь барилга, байгууламжийн нэр </t>
  </si>
  <si>
    <t>Хянасан:</t>
  </si>
  <si>
    <t>Бүрдүүлсэн:</t>
  </si>
  <si>
    <t>Нийт</t>
  </si>
  <si>
    <t>....... хуудас</t>
  </si>
  <si>
    <t>Тайлбар</t>
  </si>
  <si>
    <t>Барилга, байгууламжийн зориулалт</t>
  </si>
  <si>
    <t>Бүрдүүлэх  шаардлагатай мэдээ, тайлан</t>
  </si>
  <si>
    <t>Хуудасны тоо</t>
  </si>
  <si>
    <t>нэр, гарын үсэг</t>
  </si>
  <si>
    <t>.........................огноо</t>
  </si>
  <si>
    <t>Тэмдэглэл  (ТӨБЗГ, НӨХГ, ОНӨГ)</t>
  </si>
  <si>
    <t>Газрыг: эзэмших эрхтэй-1, ашиглах эрхтэй-2</t>
  </si>
  <si>
    <t>Газар ашиглалтын зориулалт (Засгийн газрын 2018 оны 182 дугаар тогтоолоос)</t>
  </si>
  <si>
    <t xml:space="preserve">Газрын үнэлгээний зэрэглэл(бүс)-ийн дугаар  </t>
  </si>
  <si>
    <t>Үнэлэхээс өмнөх  үлдэгдэл /31.12.2018/</t>
  </si>
  <si>
    <t>Аж ахуйн аргаар баригдсан барилгын бууруулах итгэлцүүр</t>
  </si>
  <si>
    <t>Инженерийн шугам сүлжээний холбогдлын итгэлцүүр</t>
  </si>
  <si>
    <t xml:space="preserve">Нэгж хүчин чадлын жишиг үнэ, төг </t>
  </si>
  <si>
    <t>Дахин үнэлгээний нэмэгдэл</t>
  </si>
  <si>
    <t>Марк, хүчин чадал</t>
  </si>
  <si>
    <t xml:space="preserve">Хийцийн төрөл, ангилал, бүтээц  (суваг, хоолой) </t>
  </si>
  <si>
    <t xml:space="preserve">Нутаг дэвсгэрийн бүсчлэлийн итгэлцүүр </t>
  </si>
  <si>
    <t>Ашиглалтын норматив хугацаа (Tнорм)</t>
  </si>
  <si>
    <t xml:space="preserve">МАЯГТ НӨХӨХ ЗААВАР </t>
  </si>
  <si>
    <t>Д/Д</t>
  </si>
  <si>
    <t>Үнэлгээнд хамруулаагүй газар эзэмших эрх, үл хөдлөх хөрөнгө (нэр, үнэ)</t>
  </si>
  <si>
    <t>Газар, үл хөдлөх хөрөнгийг үнэлгээнд хамруулаагүй талаарх тайлбар</t>
  </si>
  <si>
    <t xml:space="preserve">Байршил зүйн схем зураг </t>
  </si>
  <si>
    <t xml:space="preserve"> Маягт, зураглал, схем</t>
  </si>
  <si>
    <t xml:space="preserve">Газрын нэр </t>
  </si>
  <si>
    <t>Газар эзэмшүүлэх/ашиглах шийдвэр</t>
  </si>
  <si>
    <t>Д</t>
  </si>
  <si>
    <t xml:space="preserve">Хөрөнгийн бүртгэлийн дугаар </t>
  </si>
  <si>
    <t>Барилга, байгууламжийн төрөл   (Код: зааврын дагуу 1-11)</t>
  </si>
  <si>
    <t>Орон сууцны барилгын цэвэр талбайг тэнхлэгээрх талбайд шилжүүлэхитгэлцүүр</t>
  </si>
  <si>
    <t>Ханын зузааны итгэлцүүр</t>
  </si>
  <si>
    <t>Барилгын өндрийн  итгэлцүүр (хувь)</t>
  </si>
  <si>
    <t>Байгалийн хүчин зүйлийн нөлөөллийн итгэлцүүр</t>
  </si>
  <si>
    <t>Гаргасан этгээд</t>
  </si>
  <si>
    <t>Барилга, байгуулам жийн хийц бүтээцийн ангилал</t>
  </si>
  <si>
    <t>биет хэм-жээ</t>
  </si>
  <si>
    <t xml:space="preserve">                             </t>
  </si>
  <si>
    <t>Төрийн болон орон нутгийн өмчийн</t>
  </si>
  <si>
    <t xml:space="preserve">                                 </t>
  </si>
  <si>
    <t>Байгууллагын нэр:</t>
  </si>
  <si>
    <t>үл хөдлөх хөрөнгийн дахин үнэлгээ</t>
  </si>
  <si>
    <t xml:space="preserve">ТӨРИЙН ӨМЧИЙН БОДЛОГО, ЗОХИЦУУЛАЛТЫН ГАЗАР </t>
  </si>
  <si>
    <t>ЗАСГИЙН ГАЗРЫН ХЭРЭГЖҮҮЛЭГЧ АГЕНТЛАГ</t>
  </si>
  <si>
    <t>Нэр</t>
  </si>
  <si>
    <t>Код</t>
  </si>
  <si>
    <t>ш</t>
  </si>
  <si>
    <t xml:space="preserve">нийтийн эзэмшлийн </t>
  </si>
  <si>
    <t>N</t>
  </si>
  <si>
    <t>Антен дэргэд цэцэг /3 ширхэг/</t>
  </si>
  <si>
    <t>122</t>
  </si>
  <si>
    <t>1993-01-01</t>
  </si>
  <si>
    <t>Ногоон навч бут /4 ширхэг/</t>
  </si>
  <si>
    <t>121</t>
  </si>
  <si>
    <t>Гэрийн гаднах бут /19 ширхэг/</t>
  </si>
  <si>
    <t>125</t>
  </si>
  <si>
    <t>1995-01-01</t>
  </si>
  <si>
    <t>Бут арц /4 ширхэг/</t>
  </si>
  <si>
    <t>113</t>
  </si>
  <si>
    <t>Дугуй бут /4 ширхэг/</t>
  </si>
  <si>
    <t>114</t>
  </si>
  <si>
    <t>Бут цэцэг /3 ширхэг/</t>
  </si>
  <si>
    <t>115</t>
  </si>
  <si>
    <t>Цэцгэн бут /841 ширхэг/</t>
  </si>
  <si>
    <t>123</t>
  </si>
  <si>
    <t>Талбайн цэцэг /2 ширхэг/</t>
  </si>
  <si>
    <t>112</t>
  </si>
  <si>
    <t>1992-01-01</t>
  </si>
  <si>
    <t>-//-</t>
  </si>
  <si>
    <t>Байгууламжийн үнэлгээ</t>
  </si>
  <si>
    <t>Нийтийн эзэмшлийн байгууламжийн үнэлгээ</t>
  </si>
  <si>
    <t>хуучин элэгдэл</t>
  </si>
  <si>
    <t>шинээр тооцсон элэгдлийн хувь</t>
  </si>
  <si>
    <t>Бусад үндсэн хөрөнгийн дансанд үлдэнэ</t>
  </si>
  <si>
    <t xml:space="preserve">Нийт дүн </t>
  </si>
  <si>
    <t xml:space="preserve">Барилгын дүн </t>
  </si>
  <si>
    <t>Балансын (анхны) үнэ, мян.төг</t>
  </si>
  <si>
    <t>Хуримтлагд-сан элэгдэл, мян.төг</t>
  </si>
  <si>
    <t>Үлдэгдэл өртөг,  мян.төг</t>
  </si>
  <si>
    <t xml:space="preserve">Байгууламжийн дүн </t>
  </si>
  <si>
    <t xml:space="preserve">Нийт барилга, байгууламжий дүн </t>
  </si>
  <si>
    <t>Балансын үнэ, мян.төг</t>
  </si>
  <si>
    <t>Жилийн эцсийн үлдэгдэл /31.12.2018/</t>
  </si>
  <si>
    <t>Аймаг, нийслэлийн нэр</t>
  </si>
  <si>
    <t>Сум, дүүргийн нэр</t>
  </si>
  <si>
    <t>Хуулийн этгээдийн</t>
  </si>
  <si>
    <t xml:space="preserve">Хариуцлагын </t>
  </si>
  <si>
    <t xml:space="preserve">Өмчийн </t>
  </si>
  <si>
    <t>Салбар нэгжийн тоо</t>
  </si>
  <si>
    <t>Нийт хөрөнгийн хэмжээ /төг/</t>
  </si>
  <si>
    <t>Төрийн эзэмшлийн хувь</t>
  </si>
  <si>
    <t>Оршин байгаа хаяг (байршил)</t>
  </si>
  <si>
    <t xml:space="preserve">Байгууллагын </t>
  </si>
  <si>
    <t xml:space="preserve">Регистр ийн дугаар </t>
  </si>
  <si>
    <t>Улсын бүртгэлийн дугаар</t>
  </si>
  <si>
    <t>баг хороо, байршил</t>
  </si>
  <si>
    <t>Даргын овог нэр</t>
  </si>
  <si>
    <t xml:space="preserve">Ерөнхий нягтлан бодогчийн овог нэр </t>
  </si>
  <si>
    <t>Төрийн өмчийн бодлого, зохицуулалтын газрын</t>
  </si>
  <si>
    <t>Өмчийн асуудал хариуцсан мэргэжилнүүд</t>
  </si>
  <si>
    <t>Барилгын жагсаалт</t>
  </si>
  <si>
    <t>....</t>
  </si>
  <si>
    <t>Үнэлгээнд хамруулаагүй, хуучин үнээр нь үлдээсэн барилга, байгууламж</t>
  </si>
  <si>
    <t xml:space="preserve"> 2019 оны ... сарын....ний өдрийн  ..... дугаар</t>
  </si>
  <si>
    <t>БАРИЛГА, БАЙГУУЛАМЖИЙН 2018 ОНЫ БҮРТГЭЛ, ҮНЭЛГЭЭНИЙ НЭГДСЭН ДҮН</t>
  </si>
  <si>
    <t>ОРОН НУТГИЙН ӨМЧИТ ОРОЛЦООТОЙ ХУУЛИЙН ЭТГЭЭДИЙН НЭГДСЭН СУДАЛГАА</t>
  </si>
  <si>
    <t xml:space="preserve"> 2019 оны ... сарын....ний өдрийн  ..... тоот</t>
  </si>
  <si>
    <t>албан бичгийн  хавсралт</t>
  </si>
  <si>
    <t xml:space="preserve">................. АЙМГИЙН (НИЙСЛЭЛИЙН) ӨМЧИЙН  ДУУСААГҮЙ БАРИЛГЫН СУДАЛГАА </t>
  </si>
  <si>
    <t xml:space="preserve">......................................АЙМАГ /НИЙСЛЭЛИЙН/ </t>
  </si>
  <si>
    <t xml:space="preserve">  ДУУСААГҮЙ БАРИЛГЫН СУДАЛГАА </t>
  </si>
  <si>
    <t xml:space="preserve">    /2017 оны жилийн эцсийн байдлаар /</t>
  </si>
  <si>
    <t xml:space="preserve">    /2018 оны жилийн эцсийн байдлаар /</t>
  </si>
  <si>
    <t>төгрөгөөр</t>
  </si>
  <si>
    <t xml:space="preserve">Дуусаагүй барилгын нэр, зориулалт </t>
  </si>
  <si>
    <r>
      <t xml:space="preserve">Барилга байгууламжийн төрөл                </t>
    </r>
    <r>
      <rPr>
        <i/>
        <sz val="10"/>
        <color theme="1"/>
        <rFont val="Times New Roman"/>
        <family val="1"/>
      </rPr>
      <t>/Хавсралт 3-аас авсан  барилгын ангилалын код/</t>
    </r>
  </si>
  <si>
    <t xml:space="preserve">Дуусаагүй барилга байгууламжийн хаяг </t>
  </si>
  <si>
    <t>Барилга байгууламжийн хүчин чадал</t>
  </si>
  <si>
    <t xml:space="preserve">Төсөвт өртөг </t>
  </si>
  <si>
    <t>Барилгын нийт талбай /м2/</t>
  </si>
  <si>
    <t>Давхрын тоо</t>
  </si>
  <si>
    <t xml:space="preserve">Барьж эхэл сэн огноо </t>
  </si>
  <si>
    <t>Барилга угсралтын ажлын гүйцэтгэгч</t>
  </si>
  <si>
    <r>
      <t xml:space="preserve">Санхүүжилтийн хэлбэр                </t>
    </r>
    <r>
      <rPr>
        <b/>
        <i/>
        <sz val="10"/>
        <color theme="1"/>
        <rFont val="Times New Roman"/>
        <family val="1"/>
      </rPr>
      <t>/улсын төсөв-1, өөрийн хөрөнгө-2, гадаад эх үүсвэр-3, Банкны зээл-4, бусад-5</t>
    </r>
  </si>
  <si>
    <t xml:space="preserve">Санхүү-жүүлсэн дүн /эцсийн үлдэгдлийн дүн/ </t>
  </si>
  <si>
    <t>Санхүүгийн тайланд туссан дүн /тусгаагүй бол 0/</t>
  </si>
  <si>
    <t xml:space="preserve">Дуусаагүй барилгын доорх газрын гэрчилгээний дугаар </t>
  </si>
  <si>
    <t xml:space="preserve">Товч тайлбар </t>
  </si>
  <si>
    <t>РД</t>
  </si>
  <si>
    <t xml:space="preserve">Аймаг, нийслэлийн нэр </t>
  </si>
  <si>
    <t xml:space="preserve">Сум дүүргийн нэр </t>
  </si>
  <si>
    <t xml:space="preserve">Баг, хороо/гудамж/-ны нэр </t>
  </si>
  <si>
    <t>Байшин барилгын нэр/дугаар</t>
  </si>
  <si>
    <t xml:space="preserve">Хашаа/хаалганы дугаар </t>
  </si>
  <si>
    <t>хэм жих нэгж</t>
  </si>
  <si>
    <t>биет хэм жээ</t>
  </si>
  <si>
    <t xml:space="preserve">..................... АЙМГИЙН </t>
  </si>
  <si>
    <t>ОРОН НУТГИЙН ӨМЧИН ГАЗАР</t>
  </si>
  <si>
    <t xml:space="preserve"> 2019 он</t>
  </si>
  <si>
    <t>Нэгтгэлийн хүснэгт №1</t>
  </si>
  <si>
    <t>Нэгтгэлийн хүснэгт №2</t>
  </si>
  <si>
    <t>Нэгтгэлийн хүснэгт №3</t>
  </si>
  <si>
    <t>Эзэмшиж/ашиглаж/ байгаа газрын  бүртгэл, үнэлгээний нэгтгэл</t>
  </si>
  <si>
    <t>Барилга байгууламжийн бүртгэл, үнэлгээний нэгтгэл</t>
  </si>
  <si>
    <t>Хуулийн этгээдийн  ерөнхий мэдээллийн нэгтгэл</t>
  </si>
  <si>
    <t>“Бүртгэлд тусгаагүй үндсэн хөрөнгийн 2018 оны жилийн мэдээ” буюу ”Маягт ТӨ-9”-ийн нэгтгэл</t>
  </si>
  <si>
    <t>“Дутагдуулсан үндсэн хөрөнгийн 2018 оны жилийн мэдээ” буюу Маягт-10-ын нэгтгэл</t>
  </si>
  <si>
    <t>“Маргаантай үндсэн хөрөнгийн 2018 оны жилийн мэдээ” буюу  Маягт ТӨ-11 -ын нэгтгэл</t>
  </si>
  <si>
    <t xml:space="preserve">Орон нутгийн өмчийн  2018 оны жилийн эцсийн Санхүүгийн тайлан </t>
  </si>
  <si>
    <t>Орон нутгийн өмчийн  2018 оны жилийн эцсийн Үндсэн хөрөнгийн хөдлөл өөрчлөлтийн дүн мэдээ</t>
  </si>
  <si>
    <t>.......... Аймгийн ОНӨГ:</t>
  </si>
  <si>
    <t>ТӨБЗГ-ын ТӨБХХ:</t>
  </si>
  <si>
    <t>..........................................................</t>
  </si>
  <si>
    <t>Үнэлгээнд хамрагдсан байгууллагын тоогоор, хуулбар хувь</t>
  </si>
  <si>
    <t>жагсаалт -аймаг, нийслэлийн дүнгээр (нэгтгэлийн хүснэгт №2, №3-аас салгаж түүвэрлэнэ)</t>
  </si>
  <si>
    <t>Нэгдсэн дүгнэлтээр тайлбар</t>
  </si>
  <si>
    <t>Газар эзэмших/ашиглах эрхийн гэрчилгээний</t>
  </si>
  <si>
    <t>ЭЗЭМШИЖ, АШИГЛАЖ БАЙГАА ГАЗРЫН 2018 ОНЫ БҮРТГЭЛ, ҮНЭЛГЭЭНИЙ ДҮН</t>
  </si>
  <si>
    <t>Орон нутгийн өмчийн газрын дарга</t>
  </si>
  <si>
    <t>.............................</t>
  </si>
  <si>
    <t>..............................</t>
  </si>
  <si>
    <t>/........................../</t>
  </si>
  <si>
    <t>нэрийн тайлал</t>
  </si>
  <si>
    <t>үргэлжлэл</t>
  </si>
  <si>
    <t xml:space="preserve">Сум, дүүргийн нэр </t>
  </si>
  <si>
    <t xml:space="preserve">Байгууллагын нэр </t>
  </si>
  <si>
    <t xml:space="preserve"> Мөнгө ба түүнтэй адилтгах хөрөнгө </t>
  </si>
  <si>
    <t xml:space="preserve"> Авлага</t>
  </si>
  <si>
    <t xml:space="preserve"> Бараа материал, нөөц</t>
  </si>
  <si>
    <t xml:space="preserve"> Бусад эргэлтийн хөрөнгө </t>
  </si>
  <si>
    <t xml:space="preserve">Эргэлтийн хөрөнгийн дүн                           </t>
  </si>
  <si>
    <t>Эргэлтийн бус хөрөнгө</t>
  </si>
  <si>
    <t>Биет хєрєнгийн нийт анхны єртєг</t>
  </si>
  <si>
    <t xml:space="preserve">Биет хөрөнгийн хуримтлагдсан элэгдлийн дүн           </t>
  </si>
  <si>
    <t xml:space="preserve">Биет бус хөрөнгийн балансын їнэ </t>
  </si>
  <si>
    <t xml:space="preserve">Биет бус хөрөнгийн хуримтлагдсан элэгдэл </t>
  </si>
  <si>
    <t xml:space="preserve">Эргэлтийн бус хөрөнгийн дүн   </t>
  </si>
  <si>
    <t xml:space="preserve">Нийт хөрөнгийн дүн                     </t>
  </si>
  <si>
    <t xml:space="preserve">Богино хугацаат өр төлбөр </t>
  </si>
  <si>
    <t>Урт хугацаат өр төлбөр</t>
  </si>
  <si>
    <t xml:space="preserve">Өр төлбөрийн нийт дүн                   </t>
  </si>
  <si>
    <t xml:space="preserve"> Хуримтлагдсан үр дүн</t>
  </si>
  <si>
    <t xml:space="preserve"> Хөрөнгийн дахин үнэлгээний зөрүү</t>
  </si>
  <si>
    <t>Эзэмшигчийн өмчийн бусад хэсэг</t>
  </si>
  <si>
    <t xml:space="preserve">Эзэмшигчдийн өмчийн дүн                 </t>
  </si>
  <si>
    <t>Өр төлбөр ба эзэмшигчдийн өмчийн дүн  /Нийт хөрөнгийн дүн/</t>
  </si>
  <si>
    <t>Сум, дүүр-гийн нэр</t>
  </si>
  <si>
    <t>Байгуул-лагын нэр</t>
  </si>
  <si>
    <t>Харьяа-лах дээд байгуул-лага</t>
  </si>
  <si>
    <t>НЭМЭГДСЭН ХЄРЄНГИЙН ДЇН  /мян.тєг/</t>
  </si>
  <si>
    <t xml:space="preserve">Їїнээс:              Зєвшєєрєл гїй бэлтгэсэн  хєрєнгийн дїн </t>
  </si>
  <si>
    <t>ХАСАГДСАН ХЄРЄНГИЙН ДЇН /мян.тєг/</t>
  </si>
  <si>
    <t>Зєвшєєрєл</t>
  </si>
  <si>
    <t xml:space="preserve">Үүнээс: Зєвшєєрєлгїй хасагдсан хєрєнгийн дїн </t>
  </si>
  <si>
    <t>Їндсэн хєрєнгийн оны эцсийн үлдэгдэл, /2012.12.31/  /балансын їнэ/</t>
  </si>
  <si>
    <t>Зөвшөөрөл авах шаардлагатай</t>
  </si>
  <si>
    <t xml:space="preserve">Нийт нэмэгдсэн хєрєнгийн нийт дїн </t>
  </si>
  <si>
    <t xml:space="preserve"> Зөвшєєрєл авах(шийдвэр) шаардлагатай</t>
  </si>
  <si>
    <t>Бүгд дүн</t>
  </si>
  <si>
    <t>Бусад</t>
  </si>
  <si>
    <t xml:space="preserve">Нийт хасагдсан хєрєнгийн дїн </t>
  </si>
  <si>
    <t xml:space="preserve">Жижиг эд хогшил худалдан авах урсгал зардал </t>
  </si>
  <si>
    <t xml:space="preserve">Улсын төсвийн </t>
  </si>
  <si>
    <t xml:space="preserve">Орон нутгийн төсвийн хєрєнгє оруулалт, их засвар, тоног тєхєєрємж       </t>
  </si>
  <si>
    <t>Бїгд дїн</t>
  </si>
  <si>
    <t>Тєсвийн хэмнэл-тээс</t>
  </si>
  <si>
    <t>Єєрийн хєрєн-гєєр /орлого/</t>
  </si>
  <si>
    <t>Данс хооронд шилжсэн</t>
  </si>
  <si>
    <t>Залруул-га хийсэн</t>
  </si>
  <si>
    <t>Балансаас шилжүүлж авсан</t>
  </si>
  <si>
    <t>Салбар доторх буюу системийн байгууллага хоорондын хєдєлгєєн</t>
  </si>
  <si>
    <t>Худалдсан</t>
  </si>
  <si>
    <t>Балансаар шилжүүлсэн</t>
  </si>
  <si>
    <t>Акталсан</t>
  </si>
  <si>
    <t>Данс хооронд  шилжсэн</t>
  </si>
  <si>
    <t>Залруулга хийсэн</t>
  </si>
  <si>
    <t>УИХ, ЗГ болон бусад шийдвэрээр хасагдсан</t>
  </si>
  <si>
    <t xml:space="preserve">Хєрєнгє оруулалт </t>
  </si>
  <si>
    <t>Их засвар</t>
  </si>
  <si>
    <t>Тоног тєхєєрємж</t>
  </si>
  <si>
    <t xml:space="preserve">Газар </t>
  </si>
  <si>
    <t>Барилга, байгууламж</t>
  </si>
  <si>
    <t>Машин тоног төхөөрөмж</t>
  </si>
  <si>
    <t>Тээврийн хэрэгсэл</t>
  </si>
  <si>
    <t>Тавилга, эд хогшил, багаж хэрэгсэл</t>
  </si>
  <si>
    <t xml:space="preserve"> Түүх соёлын дурсгалт зүйлс</t>
  </si>
  <si>
    <t xml:space="preserve"> Номын фонд</t>
  </si>
  <si>
    <t>Дуусаагүй барилга</t>
  </si>
  <si>
    <t>Бусад үндсэн хөрөнгө</t>
  </si>
  <si>
    <t xml:space="preserve">Бусад үндсэн хөрөнгийн хуримтлагдсан элэгдэл </t>
  </si>
  <si>
    <t>Төрийн      /орон нутгийн/</t>
  </si>
  <si>
    <t xml:space="preserve">Хувийн </t>
  </si>
  <si>
    <t>ХУУЛИЙН ЭТГЭЭДИЙН 2018 ОНЫ ЖИЛИЙН ЭЦСИЙН САНХҮҮГИЙН ТАЙЛАНГИЙН НЭГТГЭЛ</t>
  </si>
  <si>
    <t xml:space="preserve">ҮЛ ХӨДЛӨХ ХӨРӨНГИЙН ҮНЭЛГЭЭНИЙ НЭГДСЭН ДҮН,  </t>
  </si>
  <si>
    <t>МЭДЭЭГ ХҮЛЭЭН АВАХ ХЯНАЛТЫН ХУУДАС</t>
  </si>
  <si>
    <t>Үнэлгээнд хамрагдаагүй хуулийн этгээд</t>
  </si>
  <si>
    <t>Харьяалах дээд байгуул-лагын нэр /ТЕЗ/</t>
  </si>
  <si>
    <t>Санхүүгийн тайлан, 2018.12.31</t>
  </si>
  <si>
    <t>хэл-бэр</t>
  </si>
  <si>
    <t>Охин компан-ийн тоо</t>
  </si>
  <si>
    <t>Нийт ажиллаг-садын жилийн дундаж тоо</t>
  </si>
  <si>
    <t>Улсын бүртгэл-ийн гэрчилгээ-ний  дүн</t>
  </si>
  <si>
    <t>Төр /ОН/-ийн өмчийн хувь</t>
  </si>
  <si>
    <t>албан бичгийн дөрөвдүгээр хавсралт</t>
  </si>
  <si>
    <t>ХУУЛИЙН ЭТГЭЭДИЙН 2018 ОНЫ ЖИЛИЙН ҮНДСЭН ХӨРӨНГИЙН ХӨДЛӨЛ, ӨӨРЧЛӨЛТИЙН ТАЙЛАНГИЙН НЭГТГЭЛ</t>
  </si>
  <si>
    <t>албан бичгийн тавдугаар хавсралт</t>
  </si>
  <si>
    <t>.</t>
  </si>
  <si>
    <t>Үндсэн хєрєнгийн оны эхний үлдэгдэл /2018.01.01/   /балансын їнэ/</t>
  </si>
  <si>
    <r>
      <t xml:space="preserve">Гадаадын зээл        </t>
    </r>
    <r>
      <rPr>
        <b/>
        <sz val="8"/>
        <color indexed="8"/>
        <rFont val="Arial Mon"/>
        <family val="2"/>
      </rPr>
      <t xml:space="preserve"> /ТЄ-7-гийн дүн/</t>
    </r>
  </si>
  <si>
    <t xml:space="preserve">  /ТӨ-6-гийн дүн/</t>
  </si>
  <si>
    <t>НЭМЭГДСЭН ХӨРӨНГИЙН ДҮН  /мян.төг/</t>
  </si>
  <si>
    <t xml:space="preserve">(эсвэл Төсвийн ерөнхийлөн захирагч) </t>
  </si>
  <si>
    <t xml:space="preserve">Хууль тогтоомж, гэрээ эрх зүйн хүрээнд зөвшөөрөл авах шаардлагагүй </t>
  </si>
  <si>
    <r>
      <t xml:space="preserve">Гадаадын буцалтгүй тусламж, хандив, бэлэглэл    </t>
    </r>
    <r>
      <rPr>
        <b/>
        <sz val="8"/>
        <color indexed="8"/>
        <rFont val="Arial Mon"/>
        <family val="2"/>
      </rPr>
      <t>/ТӨ-8.1-ийн дүн/</t>
    </r>
  </si>
  <si>
    <r>
      <t xml:space="preserve">Дотоодын буцалтгїй тусламж, хандив, бэлэглэл   </t>
    </r>
    <r>
      <rPr>
        <b/>
        <sz val="8"/>
        <color indexed="8"/>
        <rFont val="Arial Mon"/>
        <family val="2"/>
      </rPr>
      <t xml:space="preserve">  /ТӨ-8.2-ийн дүн/</t>
    </r>
  </si>
  <si>
    <t>Бусад (УИХ, ЗГ эрх бүхий байгууллагын шийдвэрээр)</t>
  </si>
  <si>
    <t>Нэгдсэн дүнгээр /байгууллагаас гаргасан маягтын хуулбар/</t>
  </si>
  <si>
    <t xml:space="preserve">Регистрийн дугаар </t>
  </si>
  <si>
    <t>Харьяалах дээд байгууллага</t>
  </si>
  <si>
    <t>Урьдчилж гарсан зардал</t>
  </si>
  <si>
    <t xml:space="preserve"> Эргэлтийн бус  хөрөнгө </t>
  </si>
  <si>
    <t xml:space="preserve">Эргэлтийн бус хөрөнгө </t>
  </si>
  <si>
    <t>Хөрөнгө оруулалт ба бусад хөрөнгө</t>
  </si>
  <si>
    <t>Дүрмийн сан / өмч /</t>
  </si>
  <si>
    <t xml:space="preserve">Барилга, байгууламжийн хуримтлагдсан элэгдэл </t>
  </si>
  <si>
    <t xml:space="preserve">Машин тоног төхөөрөмжийн хуримтлагдсан элэгдэл </t>
  </si>
  <si>
    <t xml:space="preserve">Тээврийн хэрэгслийн хуримтлагдсан элэгдэл </t>
  </si>
  <si>
    <t xml:space="preserve">Тавилга эд хогшлын хуримтлагдсан элэгдэл </t>
  </si>
  <si>
    <t xml:space="preserve">Хөвсгөл </t>
  </si>
  <si>
    <t>Алаг-Эрдэнэ</t>
  </si>
  <si>
    <t>ЗДТГ</t>
  </si>
  <si>
    <t>АЗДарга</t>
  </si>
  <si>
    <t>ИТХ</t>
  </si>
  <si>
    <t>Хүн эмнэлэг</t>
  </si>
  <si>
    <t>Цэцэрлэг</t>
  </si>
  <si>
    <t>Сургууль</t>
  </si>
  <si>
    <t>Соёлын төв</t>
  </si>
  <si>
    <t>Арбулаг</t>
  </si>
  <si>
    <t>Эрүүл мэндийн төв</t>
  </si>
  <si>
    <t>Баянзүрх</t>
  </si>
  <si>
    <t>Өгөөмөр зүрх ОНӨҮГ</t>
  </si>
  <si>
    <t>Бүрэнтогтох</t>
  </si>
  <si>
    <t>Бага сургууль-</t>
  </si>
  <si>
    <t>Галт</t>
  </si>
  <si>
    <t>Бага сургууль</t>
  </si>
  <si>
    <t>Жаргалант</t>
  </si>
  <si>
    <t>жаргалант</t>
  </si>
  <si>
    <t xml:space="preserve">"Эрчимт идэр"ОНӨҮГ </t>
  </si>
  <si>
    <t>Их-Уул</t>
  </si>
  <si>
    <t>Их-уул</t>
  </si>
  <si>
    <t>Их-Уул Дулаан ОНӨҮГазар</t>
  </si>
  <si>
    <t>Рашаант</t>
  </si>
  <si>
    <t>Тансаг Рашаан ОНӨҮГ</t>
  </si>
  <si>
    <t>Ренчинлхүмбэ</t>
  </si>
  <si>
    <t>цэцэрлэг</t>
  </si>
  <si>
    <t>"Энэрэх гэгээ" ОНӨҮГ</t>
  </si>
  <si>
    <t>Тариалан</t>
  </si>
  <si>
    <t>Нийтийн ахуй үйлчилгээний төв</t>
  </si>
  <si>
    <t>Тосонцэнгэл</t>
  </si>
  <si>
    <t>ЕБСургууль</t>
  </si>
  <si>
    <t>Тосон-Илч ОНӨҮГазар</t>
  </si>
  <si>
    <t>Төмөрбулаг</t>
  </si>
  <si>
    <t>ЗДТГазар</t>
  </si>
  <si>
    <t>бага сургууль</t>
  </si>
  <si>
    <t>Түнэл</t>
  </si>
  <si>
    <t xml:space="preserve"> Эрүүл мэндийн төв</t>
  </si>
  <si>
    <t>Түнэл Ач ОНӨҮГ</t>
  </si>
  <si>
    <t xml:space="preserve">Түнэл-Илч ОНӨҮГ </t>
  </si>
  <si>
    <t>Улаан-Уул</t>
  </si>
  <si>
    <t>Улаануул</t>
  </si>
  <si>
    <t>Ханх</t>
  </si>
  <si>
    <t>Хатгал</t>
  </si>
  <si>
    <t>Захирагчийн алба - Хатгал</t>
  </si>
  <si>
    <t>Сургууль - Хатгал</t>
  </si>
  <si>
    <t>Цэцэрлэг - Хатгал</t>
  </si>
  <si>
    <t>Соёлын төв - Хатгал</t>
  </si>
  <si>
    <t>Цагааннуур</t>
  </si>
  <si>
    <t>Сумын ЗДТГ</t>
  </si>
  <si>
    <t>ИргэдийнТөлөөлөгчдийн Хурал</t>
  </si>
  <si>
    <t xml:space="preserve"> "Үрэл арвижих" ХХК</t>
  </si>
  <si>
    <t>Цагаан-Уул</t>
  </si>
  <si>
    <t>Цагаан-Үүр</t>
  </si>
  <si>
    <t>Шүрэн тун ОНӨҮГ</t>
  </si>
  <si>
    <t>Ахлах сургууль</t>
  </si>
  <si>
    <t>Могойн цэцэрлэг</t>
  </si>
  <si>
    <t>Могойн бага сургууль</t>
  </si>
  <si>
    <t>Өгөөмөр баялаг ОНӨҮГ</t>
  </si>
  <si>
    <t>могойн багийн эмнэлэг</t>
  </si>
  <si>
    <t>Тэсийн элч ОНӨҮГазар</t>
  </si>
  <si>
    <t>Чандмана-Өндөр</t>
  </si>
  <si>
    <t>Чандмань-Өндөр</t>
  </si>
  <si>
    <t>"Сайхан шид" ОНӨҮГ</t>
  </si>
  <si>
    <t>Шинэ-Идэр</t>
  </si>
  <si>
    <t>Өндөр Өлзийт буян ОНӨҮГ</t>
  </si>
  <si>
    <t>Шинэ-Идэр Дулаан Эрдэнэт ОНӨҮГ</t>
  </si>
  <si>
    <t>Эрдэнэбулган</t>
  </si>
  <si>
    <t>Мөрөн</t>
  </si>
  <si>
    <t>Хот тохижилт үйлчилгээний компани</t>
  </si>
  <si>
    <t>6,772,480,793.00</t>
  </si>
  <si>
    <t>6,033,654.10</t>
  </si>
  <si>
    <t>Дэлгэрмөрөн цогцолбор сургууль</t>
  </si>
  <si>
    <t>2-р сургууль</t>
  </si>
  <si>
    <t>Эрдмийн далай  сургууль</t>
  </si>
  <si>
    <t>Гурван-Эрдэнэ сургууль</t>
  </si>
  <si>
    <t>Ирээдүй сургууль</t>
  </si>
  <si>
    <t>Бүрэнхаан цэцэрлэг</t>
  </si>
  <si>
    <t>51,562,761.10</t>
  </si>
  <si>
    <t>Бүрэнхаан сургууль</t>
  </si>
  <si>
    <t>Нутгийн аваргууд сургууль</t>
  </si>
  <si>
    <t>8-р сургууль</t>
  </si>
  <si>
    <t>1-р цэцэрлэг</t>
  </si>
  <si>
    <t>2-р цэцэрлэг</t>
  </si>
  <si>
    <t>3-р цэцэрлэг</t>
  </si>
  <si>
    <t>4-р цэцэрлэг</t>
  </si>
  <si>
    <t>5-р цэцэрлэг</t>
  </si>
  <si>
    <t>8-р цэцэрлэг</t>
  </si>
  <si>
    <t>7-р цэцэрлэг</t>
  </si>
  <si>
    <t>6-р цэцэрлэг</t>
  </si>
  <si>
    <t>9-р цэцэрлэг</t>
  </si>
  <si>
    <t>10-р цэцэрлэг</t>
  </si>
  <si>
    <t>11-р цэцэрлэг</t>
  </si>
  <si>
    <t>аймаг</t>
  </si>
  <si>
    <t>Аймгийн ИТХ</t>
  </si>
  <si>
    <t>Аймгийн ЗДТГ</t>
  </si>
  <si>
    <t>Хүүхэд гэр бүлийн хөгжлийн хэлтэс</t>
  </si>
  <si>
    <t>НХХЯ</t>
  </si>
  <si>
    <t>Ахмадын асрамж үйлчилгээний төв</t>
  </si>
  <si>
    <t>Биеийн тамир спортын газар</t>
  </si>
  <si>
    <t>Орон нутгийг судлах музей</t>
  </si>
  <si>
    <t>Нийтийн номын сан</t>
  </si>
  <si>
    <t>Хөгжимт драмын театр</t>
  </si>
  <si>
    <t>Далайн элбэрэлт
өрхийн эмнэлэг</t>
  </si>
  <si>
    <t>Гурван гал өрхийн 
эмнэлэг</t>
  </si>
  <si>
    <t>Дэлгэрмөрөн  өрхийн
эмнэлэг</t>
  </si>
  <si>
    <t xml:space="preserve">энхүйлс өрхийн 
эмнэлэг </t>
  </si>
  <si>
    <t>Энэрэл өрхийн эмнэлэг</t>
  </si>
  <si>
    <t>Хөвсгөл эрчим хүч ХХК</t>
  </si>
  <si>
    <t>Хөвсгөл Ус Суваг ХХК</t>
  </si>
  <si>
    <t>Могойн гол ХК</t>
  </si>
  <si>
    <t>Хөвсгөл долгио
радио редакц</t>
  </si>
  <si>
    <t>Үүрийн долгио ХК</t>
  </si>
  <si>
    <t xml:space="preserve">Урандөш зуслан ОНӨҮГазар </t>
  </si>
  <si>
    <t>Нарс шинэсэн төгөл</t>
  </si>
  <si>
    <t>Дэлгэрмөрөн ой анги</t>
  </si>
  <si>
    <t>Санхүүгийн хяналт дотоод аудитын алба</t>
  </si>
  <si>
    <t>12-р цэцэрлэг</t>
  </si>
  <si>
    <t>Сод эрдэм сургууль</t>
  </si>
  <si>
    <t>Гэгээрэл төв</t>
  </si>
  <si>
    <t>Баяншишгэд ойн анги</t>
  </si>
  <si>
    <t>Дүгийн-Эх ОНӨҮГ</t>
  </si>
  <si>
    <t>Мөнххаан савдаг ОНӨҮГ</t>
  </si>
  <si>
    <t>Хатгал цахир ОНӨҮГ</t>
  </si>
  <si>
    <t>Орон нутгийн өмчийн газар</t>
  </si>
  <si>
    <t>Сум дундын эмнэлэг</t>
  </si>
  <si>
    <t>ЭМСЯ</t>
  </si>
  <si>
    <t>Хүн эмнэлэг - Хатгал</t>
  </si>
  <si>
    <t>Эрүүл мэндийн газар</t>
  </si>
  <si>
    <t>Нэгдсэн эмнэлэг</t>
  </si>
  <si>
    <t>Зоонозын өвчин судлалын төв</t>
  </si>
  <si>
    <t>Боловсрол соёлын газар</t>
  </si>
  <si>
    <t>БСШУЯ</t>
  </si>
  <si>
    <t>Цагдаагийн газар</t>
  </si>
  <si>
    <t>ХЗДХЯ</t>
  </si>
  <si>
    <t>Статистикийн хэлтэс</t>
  </si>
  <si>
    <t>Нийгмийн халамж үйлчилгээний хэлтэс</t>
  </si>
  <si>
    <t>Хөвсгөл</t>
  </si>
  <si>
    <t>АлагЭг ОНӨҮГ</t>
  </si>
  <si>
    <t>ЭЭСан</t>
  </si>
  <si>
    <t>Сахйн шидэт рашаан ОНӨҮГ</t>
  </si>
  <si>
    <t xml:space="preserve">Галт </t>
  </si>
  <si>
    <t>Хүүхдийн цэцэрлэг</t>
  </si>
  <si>
    <t>Дэлгэрэх Рашаан ОНӨҮг</t>
  </si>
  <si>
    <t>Хатан дэвүүр ОНӨҮГ</t>
  </si>
  <si>
    <t xml:space="preserve">жаргалант </t>
  </si>
  <si>
    <t>"Эрчимт идэр" ОНӨҮГ</t>
  </si>
  <si>
    <t>Дальгарав ОНӨҮГ</t>
  </si>
  <si>
    <t>Зөв тун ОНӨҮГ</t>
  </si>
  <si>
    <t>Тосонгэрэлт ОНӨҮГ</t>
  </si>
  <si>
    <t xml:space="preserve"> Бага сургууль</t>
  </si>
  <si>
    <t>ЭнхГүен ОНӨҮГ</t>
  </si>
  <si>
    <t>Дөлгөөн Шишгэд ОНӨҮГ</t>
  </si>
  <si>
    <t>Насандумаа ОНӨҮГ</t>
  </si>
  <si>
    <t>Захирагчийн алба</t>
  </si>
  <si>
    <t>Хатгал Лиш ОНӨҮГ</t>
  </si>
  <si>
    <t>Үрэл арвижих ОНӨҮГ</t>
  </si>
  <si>
    <t>"Эшт сүндэл хайрхан" ОНӨҮГ</t>
  </si>
  <si>
    <t>Галт Дулаан ОНӨҮГазар</t>
  </si>
  <si>
    <t>Могойн бага 
сургууль</t>
  </si>
  <si>
    <t>Могойн багийн ЭМТ</t>
  </si>
  <si>
    <t>Эг-Үүрийн тун ОНӨҮГ</t>
  </si>
  <si>
    <t>Нутгийн аваргууд спортын сургууль</t>
  </si>
  <si>
    <t xml:space="preserve">4-р цэцэрлэг </t>
  </si>
  <si>
    <t>Хүүхэд, гэр бүлийн хөгжлийн хэлтэс</t>
  </si>
  <si>
    <t>Хөгжим драмын театр</t>
  </si>
  <si>
    <t>Хөвсгөл Ус суваг ХХК</t>
  </si>
  <si>
    <t>Үүрийн долгио ХХК</t>
  </si>
  <si>
    <t>Дэлгэрмөрөн</t>
  </si>
  <si>
    <t>Санхүүгийн хяналт дотоод аудит</t>
  </si>
  <si>
    <t>Сод эрдэм</t>
  </si>
  <si>
    <t>Баян шишгэд ой анги</t>
  </si>
  <si>
    <t>Боловсрол газар</t>
  </si>
  <si>
    <t>УБСЕГ</t>
  </si>
  <si>
    <t>Нийгмийн  халамж үйлчилгээний хэлтэс</t>
  </si>
  <si>
    <t>Алаг-Эг ХХК</t>
  </si>
  <si>
    <t>"Сайхан Шидэт рашаан" ХХК</t>
  </si>
  <si>
    <t>Дэлгэрэх рашаан ХХК</t>
  </si>
  <si>
    <t>"Хатан дэвүүр" ХХК</t>
  </si>
  <si>
    <t xml:space="preserve"> "Дальгарав" ХХК</t>
  </si>
  <si>
    <t>Их-Уул Дулаан ХХК</t>
  </si>
  <si>
    <t>Тансаг Рашаан ХХК</t>
  </si>
  <si>
    <t>"Энэрэх гэгээ" ХХК</t>
  </si>
  <si>
    <t xml:space="preserve"> "Зөв Тун" ХХК</t>
  </si>
  <si>
    <t xml:space="preserve"> "Тосонгэрэлт" ХХК</t>
  </si>
  <si>
    <t>Энх гүен ХХК</t>
  </si>
  <si>
    <t>Түнэл Ач ХХК</t>
  </si>
  <si>
    <t xml:space="preserve">Түнэл-Илч ХХК </t>
  </si>
  <si>
    <t xml:space="preserve"> "Дөлгөөн Шишгэд" ХХК</t>
  </si>
  <si>
    <t>Насан думаа ХХК</t>
  </si>
  <si>
    <t>Хатгал лиш ХХК</t>
  </si>
  <si>
    <t>"Эшт сүндэл хайрхан" ХХК</t>
  </si>
  <si>
    <t>Галт Дулаан ХХК</t>
  </si>
  <si>
    <t>Шүрэн тун ХХК</t>
  </si>
  <si>
    <t>Өгөөмөр баялаг ХХК</t>
  </si>
  <si>
    <t>Тэсийн элч ХХК</t>
  </si>
  <si>
    <t>"Сайхан шид" ХХК</t>
  </si>
  <si>
    <t>Өндөр Өлзийт буян ХХК</t>
  </si>
  <si>
    <t>Шинэ-Идэр Дулаан Эрдэнэт ХХК</t>
  </si>
  <si>
    <t xml:space="preserve"> "Эг үүрийн тун" ХХК</t>
  </si>
  <si>
    <t>Хот тохижилт үйлчилгээний төв</t>
  </si>
  <si>
    <t>Хоймор нутгийн чулуу ХХК</t>
  </si>
  <si>
    <t>Хөвсгөлийн эмийн эргэлтийн сан ХХК</t>
  </si>
  <si>
    <t>Шинэ Мөрөн худалдааны төв  ХХК</t>
  </si>
  <si>
    <t>ДэнкФарм ХХК</t>
  </si>
  <si>
    <t>Өгөөмөр зүрх ХХК</t>
  </si>
  <si>
    <t>АИТХ</t>
  </si>
  <si>
    <t>Үнэлгээ хийсэн үнэлгээчний</t>
  </si>
  <si>
    <t>Тусгай зөвшөөрлийн дугаар</t>
  </si>
  <si>
    <t>Нягтлан шалгалт хийсэн үнэлгээчний</t>
  </si>
  <si>
    <t>9132473x</t>
  </si>
  <si>
    <t>9070176x</t>
  </si>
  <si>
    <t>Үүнээс: Биет бус хөрөнгийн дүн дэх газар эзэмших эрх</t>
  </si>
  <si>
    <t>Хөвсгөл аймгийн Төмөрбулаг сумын засаг даргын тамгын газар</t>
  </si>
  <si>
    <t>Төсөвт байгууллага</t>
  </si>
  <si>
    <t>ОНӨ</t>
  </si>
  <si>
    <t>Сумын засаг дарга</t>
  </si>
  <si>
    <t>Төр,эдийн засаг,нийгмийн бодлогын удирдлагын үйл ажиллагаа</t>
  </si>
  <si>
    <t>5-р баг,Сумын төв</t>
  </si>
  <si>
    <t>Г.Нямханд</t>
  </si>
  <si>
    <t>М.Энхбат</t>
  </si>
  <si>
    <t>Хөвсгөл аймгийн Төмөрбулаг сумын хүн эмнэлэг</t>
  </si>
  <si>
    <t>ЭМСайд</t>
  </si>
  <si>
    <t>Эмнэлгийн газар эмчилгээ хийх үйл ажиллагаа</t>
  </si>
  <si>
    <t>Д.Мэнджаргал</t>
  </si>
  <si>
    <t>Хөвсгөл аймгийн Төмөрбулаг сумын хүүхдийн цэцэрлэг</t>
  </si>
  <si>
    <t>Төрийн байгууллага</t>
  </si>
  <si>
    <t>БСШУСайд</t>
  </si>
  <si>
    <t>Анхан шатны боловсрол олгох үйл ажиллагаа</t>
  </si>
  <si>
    <t>А.Амаржаргал</t>
  </si>
  <si>
    <t>Г.Батхүү</t>
  </si>
  <si>
    <t>Хөвсгөл аймгийн Төмөрбулаг сумын 11-н жилийн сургууль</t>
  </si>
  <si>
    <t>Ерөнхий боловсролын дунд сургуулийн үйл ажиллагаа</t>
  </si>
  <si>
    <t>Д.Мягмармаа</t>
  </si>
  <si>
    <t>Хөвсгөл аймгийн Төмөрбулаг сумын соёлын төв</t>
  </si>
  <si>
    <t>Жүжиг,хөгжим бусад урлагийн үйл ажиллагаа</t>
  </si>
  <si>
    <t>Б.Энхжаргал</t>
  </si>
  <si>
    <t>Хөвсгөл аймгийн Төмөрбулаг сумын ИТХ</t>
  </si>
  <si>
    <t>Улс төрийн байгууллагуудын үйл ажиллагаа</t>
  </si>
  <si>
    <t>Ц.Бямбадорж</t>
  </si>
  <si>
    <t>Үүнээс</t>
  </si>
  <si>
    <t>ДҮ-нд хамрагдсан</t>
  </si>
  <si>
    <t>ДҮ-нд хамрагдаагүй</t>
  </si>
  <si>
    <t>1 айлын орон сууц -1.1</t>
  </si>
  <si>
    <t>2018.01.10</t>
  </si>
  <si>
    <t>2008.06.30</t>
  </si>
  <si>
    <t>1</t>
  </si>
  <si>
    <t>5-р баг</t>
  </si>
  <si>
    <t>Дизелийн чулуун барилга-1.2</t>
  </si>
  <si>
    <t>4-р багийн клубын барилга-1.3</t>
  </si>
  <si>
    <t>4-р багийн төв</t>
  </si>
  <si>
    <t>ЗДТГ-ын конторын барилга-1.4</t>
  </si>
  <si>
    <t>1.5 1-р багийн мал угаалгын ванн</t>
  </si>
  <si>
    <t>1-р баг.Жаргалант</t>
  </si>
  <si>
    <t>1.6  2-р багийн мал угаалгын ванн</t>
  </si>
  <si>
    <t>Нарийний ам,2-р баг</t>
  </si>
  <si>
    <t>1.7 3-р багийн мал угаалгын ванн</t>
  </si>
  <si>
    <t>Гөнтгийн ам</t>
  </si>
  <si>
    <t>1.8  4-р багийн мал угаалгын ванн</t>
  </si>
  <si>
    <t xml:space="preserve">1.9 Жаргалант баг Донхор </t>
  </si>
  <si>
    <t>Донхор</t>
  </si>
  <si>
    <t xml:space="preserve">1.10 Жаргалант баг Агтын гол </t>
  </si>
  <si>
    <t>1-р баг.Агт</t>
  </si>
  <si>
    <t xml:space="preserve">1.11 Тээл баг Дөшийн цагаан чулуут </t>
  </si>
  <si>
    <t>4-р баг</t>
  </si>
  <si>
    <t xml:space="preserve">1.12 Тээл баг Дөш </t>
  </si>
  <si>
    <t xml:space="preserve">1.13 Тээл баг Чулуутын ам </t>
  </si>
  <si>
    <t xml:space="preserve">1.14 Тээл багийн төв </t>
  </si>
  <si>
    <t xml:space="preserve">1.15 Тээл баг Жөнхөн </t>
  </si>
  <si>
    <t xml:space="preserve">1.16 Тээл баг Шар хөндийн ам </t>
  </si>
  <si>
    <t xml:space="preserve">1.17 Тээл баг Хойд чулуут  </t>
  </si>
  <si>
    <t xml:space="preserve">1.18 Тээл баг Хойд чулуутын ферм  </t>
  </si>
  <si>
    <t xml:space="preserve">1.19 Тээл баг Урд Чулуутын ам  </t>
  </si>
  <si>
    <t xml:space="preserve">1.20 Тээл баг Талбулаг </t>
  </si>
  <si>
    <t xml:space="preserve">1.21 Тээл баг Бож  </t>
  </si>
  <si>
    <t xml:space="preserve">1.22 Тээл баг Сөрт  </t>
  </si>
  <si>
    <t xml:space="preserve">1.23 Тээл баг Даваат </t>
  </si>
  <si>
    <t xml:space="preserve">1.24 Жаргалант баг Хөх энгэр </t>
  </si>
  <si>
    <t>1-р баг</t>
  </si>
  <si>
    <t xml:space="preserve">1.25 Жаргалант баг Бургааст  </t>
  </si>
  <si>
    <t>1.26 Жаргалант баг Урт</t>
  </si>
  <si>
    <t xml:space="preserve">1.27 3-р баг Хойт Цагаан </t>
  </si>
  <si>
    <t xml:space="preserve">1.28 3-р баг Хэцүү </t>
  </si>
  <si>
    <t>3-р баг</t>
  </si>
  <si>
    <t xml:space="preserve">1.29 3-р баг Бааяа сайр  </t>
  </si>
  <si>
    <t xml:space="preserve">1.30 3-р баг Зүүн сайр </t>
  </si>
  <si>
    <t xml:space="preserve">1.31 3-р баг Баруун сайр </t>
  </si>
  <si>
    <t xml:space="preserve">1.32 3-р баг Хөхүүнэ </t>
  </si>
  <si>
    <t xml:space="preserve">1.33 3-р баг Гөнтгийн ам </t>
  </si>
  <si>
    <t xml:space="preserve">1.34 3-р баг Цалгай  </t>
  </si>
  <si>
    <t xml:space="preserve">1.35 3-р баг Гөнтгийн эх  </t>
  </si>
  <si>
    <t xml:space="preserve">1.36 3-р баг Бунхан  </t>
  </si>
  <si>
    <t xml:space="preserve">1.37 3-р баг Тариатын эх </t>
  </si>
  <si>
    <t xml:space="preserve">1.38 Жаргалант баг Урд цагаан  </t>
  </si>
  <si>
    <t xml:space="preserve">1.39 Нарийн баг хөндийн хадтай түрүү </t>
  </si>
  <si>
    <t>2-р баг</t>
  </si>
  <si>
    <t xml:space="preserve">1.40 Нарийн багийн төв  496.1м2 талбай, </t>
  </si>
  <si>
    <t>1.41 3-р багийн соёлын төвийн барилга</t>
  </si>
  <si>
    <t>1.42 3-р багийн со төвийн конторын барилга</t>
  </si>
  <si>
    <t>1.43 2-р соёлын төвийн барилга</t>
  </si>
  <si>
    <t>1.44 5-р багийн дезилын цагаан барилга</t>
  </si>
  <si>
    <t>1.45 Чиийрэгжүүлэлтийн танхим</t>
  </si>
  <si>
    <t>1.46 4-р багийн конторын барилга-1.3</t>
  </si>
  <si>
    <t>1.47 2- багийн 2 айлын орон сууц</t>
  </si>
  <si>
    <t>2008.06.31</t>
  </si>
  <si>
    <t>2</t>
  </si>
  <si>
    <t>1.48 5-р багт байрлалтай өвсний фондын барилга</t>
  </si>
  <si>
    <t>2008.06.32</t>
  </si>
  <si>
    <t>1.49 5-р багийн шинэ халуун усны барилга</t>
  </si>
  <si>
    <t>2008.06.33</t>
  </si>
  <si>
    <t>1-</t>
  </si>
  <si>
    <t>1.50 1-р багийн мал угаалгын ванн</t>
  </si>
  <si>
    <t>2008.06.34</t>
  </si>
  <si>
    <t>1.51 Даваадорж баатар талбай</t>
  </si>
  <si>
    <t>2008.06.39</t>
  </si>
  <si>
    <t>1.52 Чацарганы талбай</t>
  </si>
  <si>
    <t>2008.06.40</t>
  </si>
  <si>
    <t>1.53 Хүлэмж хашаа талбай</t>
  </si>
  <si>
    <t>2008.06.41</t>
  </si>
  <si>
    <t>1.54 Баярын талбай</t>
  </si>
  <si>
    <t>2008.06.42</t>
  </si>
  <si>
    <t>1.55 Чацарганы хашаа</t>
  </si>
  <si>
    <t>2008.06.43</t>
  </si>
  <si>
    <t>1.56 Граж</t>
  </si>
  <si>
    <t>2008.06.45</t>
  </si>
  <si>
    <t>1.57 Өвсний фонд</t>
  </si>
  <si>
    <t>2008.06.46</t>
  </si>
  <si>
    <t>1.58 Хуучин халуун усны барилга</t>
  </si>
  <si>
    <t>2008.06.47</t>
  </si>
  <si>
    <t>1.59 2-р багийн явган хүний зам, талбай</t>
  </si>
  <si>
    <t>Газар -1</t>
  </si>
  <si>
    <t>СЗДарга</t>
  </si>
  <si>
    <t>2018.06.30</t>
  </si>
  <si>
    <t>Төмөрбулаг 5-р баг</t>
  </si>
  <si>
    <t>Сумын төв</t>
  </si>
  <si>
    <t xml:space="preserve"> 6-р хавсралтын дагуу  2-р мөрөнд заасан  /Худалдаа бүх төрлийн үйлчилгээний газарт хамаарна/</t>
  </si>
  <si>
    <t>Барилгын үнэлгээнд хамрагдсан барилгууд  бүгд хамаарна.</t>
  </si>
  <si>
    <t>Газар</t>
  </si>
  <si>
    <t>Төмөрбулаг сумын Засаг дарга</t>
  </si>
  <si>
    <t>Сумын төв 5-р баг</t>
  </si>
  <si>
    <t>Х-4</t>
  </si>
  <si>
    <t>Хүүхдийн цэцэрлэгийн барилга</t>
  </si>
  <si>
    <t>Дүн-ЗДТГ</t>
  </si>
  <si>
    <t>Газар 1-1</t>
  </si>
  <si>
    <t>07.01.17.</t>
  </si>
  <si>
    <t>1-р бүс</t>
  </si>
  <si>
    <t xml:space="preserve">үйлчилгээний </t>
  </si>
  <si>
    <t xml:space="preserve">эмнэлгийн байр </t>
  </si>
  <si>
    <t xml:space="preserve">Газар 1-2 </t>
  </si>
  <si>
    <t>Газар 1-3</t>
  </si>
  <si>
    <t xml:space="preserve">1972 онд ашиглагдаж байсан хуучин эмнэлэг </t>
  </si>
  <si>
    <t xml:space="preserve">гадрын гэрчилгээ,кадастрын зураг байхгүй </t>
  </si>
  <si>
    <t xml:space="preserve">газар 1-4 </t>
  </si>
  <si>
    <t>Сумын төв 4-р баг</t>
  </si>
  <si>
    <t xml:space="preserve">4-р багийн эмчийн үзлэгийн байр </t>
  </si>
  <si>
    <t>газар 1-5</t>
  </si>
  <si>
    <t>3</t>
  </si>
  <si>
    <t>эмнэлгийн морга</t>
  </si>
  <si>
    <t>газар 1-6</t>
  </si>
  <si>
    <t>4</t>
  </si>
  <si>
    <t>сүүдрэвч</t>
  </si>
  <si>
    <t xml:space="preserve">газар 1-7 </t>
  </si>
  <si>
    <t>5</t>
  </si>
  <si>
    <t>хайсан хашаа</t>
  </si>
  <si>
    <t xml:space="preserve">газар 1-8 </t>
  </si>
  <si>
    <t>6</t>
  </si>
  <si>
    <t xml:space="preserve">жорлон </t>
  </si>
  <si>
    <t xml:space="preserve">шилмүүст мод </t>
  </si>
  <si>
    <t>Дүн-Эмнэлэг</t>
  </si>
  <si>
    <t>Газар-1</t>
  </si>
  <si>
    <t>Хуучин соёлын төвийн барилга</t>
  </si>
  <si>
    <t>Газар-2</t>
  </si>
  <si>
    <t>А-144</t>
  </si>
  <si>
    <t>Х-5</t>
  </si>
  <si>
    <t>Шинэ соёлын төвийн барилга</t>
  </si>
  <si>
    <t>Хөвсгөл аймгийн Төмөрбулаг сумын Соёлын төв</t>
  </si>
  <si>
    <t>Дүн-Соёл</t>
  </si>
  <si>
    <t>СУМЫН ДҮН</t>
  </si>
  <si>
    <t>Нэг айлын орон сууц</t>
  </si>
  <si>
    <t>Дизелийн чулуун барилга</t>
  </si>
  <si>
    <t>4-р багийн  клубын барилга</t>
  </si>
  <si>
    <t>ЗДТГ-ын конторын барилга</t>
  </si>
  <si>
    <t>Халуун усны барилга /хуучин/</t>
  </si>
  <si>
    <t>3-р багийн соёлын төвийн барилга</t>
  </si>
  <si>
    <t>3-р багийн конторын барилга</t>
  </si>
  <si>
    <t>2-р багийн клубын барилга</t>
  </si>
  <si>
    <t xml:space="preserve">Дизелийн барилга </t>
  </si>
  <si>
    <t>Чийрэгжүүлэлтийн танхим</t>
  </si>
  <si>
    <t xml:space="preserve">4-р багийн конторын барилга </t>
  </si>
  <si>
    <t>2 айлын орон сууц</t>
  </si>
  <si>
    <t>1-р багийн өвсний фондын барилга</t>
  </si>
  <si>
    <t>Төвийн шинэ халуун ус</t>
  </si>
  <si>
    <t>2-р багийн тэжээлийн агуулах</t>
  </si>
  <si>
    <t>2-р багийн граж</t>
  </si>
  <si>
    <t>Гэрэлтүүлэг</t>
  </si>
  <si>
    <t>2-р багийн явган зам, талбай</t>
  </si>
  <si>
    <t>Хүлэмж</t>
  </si>
  <si>
    <t>Хогны торон хашаа</t>
  </si>
  <si>
    <t>4-р багийн мал эмчилгээний хашаа</t>
  </si>
  <si>
    <t>Тариат, бүгдгээний мал эмчилгээний хашаа</t>
  </si>
  <si>
    <t>3-р багийн төвийн хашаа</t>
  </si>
  <si>
    <t>Сумын баярын талбайн хашаа</t>
  </si>
  <si>
    <t>Чацарганы хашаа</t>
  </si>
  <si>
    <t>Даваадоржийн талбай</t>
  </si>
  <si>
    <t>Хө.Төмөрбулаг</t>
  </si>
  <si>
    <t xml:space="preserve"> үйлчилгээ</t>
  </si>
  <si>
    <t>Модон дүнзэн холимог хучилттай</t>
  </si>
  <si>
    <t>F</t>
  </si>
  <si>
    <t xml:space="preserve">Чулуугаар  хийсэн, холимог хучилттай </t>
  </si>
  <si>
    <t>үйчилгээний</t>
  </si>
  <si>
    <t>Модон дүнзэн,тоосгоор реклэсэн, холимог хучилттай</t>
  </si>
  <si>
    <t>Төрийн үйлчилгээ</t>
  </si>
  <si>
    <t>Холимог /бетон бус, зүрхэвчтэй/, даацын тоосго, блокон дүүргэгч ханатай, угсармал болон цутгамал хучилттай</t>
  </si>
  <si>
    <t>C</t>
  </si>
  <si>
    <t>үйлчилгээ</t>
  </si>
  <si>
    <t>Мод тоосго, блокон холимог ханатай барилга</t>
  </si>
  <si>
    <t>Соёлын үйлчилгээ</t>
  </si>
  <si>
    <t>Чулуун барилга</t>
  </si>
  <si>
    <t>Төмөр шонтой</t>
  </si>
  <si>
    <t>Бетон хучилттай явган зам, талбай</t>
  </si>
  <si>
    <t>м.кв</t>
  </si>
  <si>
    <t>Мод, гялгар цаас</t>
  </si>
  <si>
    <t>Төмөр шонтой, торон хашаа</t>
  </si>
  <si>
    <t>Модон хашаа</t>
  </si>
  <si>
    <t>Блокон хашаа</t>
  </si>
  <si>
    <t>хүнсний склад</t>
  </si>
  <si>
    <t>D</t>
  </si>
  <si>
    <t>м2</t>
  </si>
  <si>
    <t>4айлын орон сууц</t>
  </si>
  <si>
    <t>80 хүүхдийн дотуур байр</t>
  </si>
  <si>
    <t>A</t>
  </si>
  <si>
    <t>Цайны газар 2</t>
  </si>
  <si>
    <t xml:space="preserve">320 хүүхдийн хичээлийн байр </t>
  </si>
  <si>
    <t xml:space="preserve">Хөдөлмөрийн кабинет </t>
  </si>
  <si>
    <t>50 хүүхдийн дотуур байр</t>
  </si>
  <si>
    <t>75 хүүхдийн байр</t>
  </si>
  <si>
    <t>Спорт заал</t>
  </si>
  <si>
    <t>ногооны зоорь</t>
  </si>
  <si>
    <t>Ус ариун цэврийн байгууламж</t>
  </si>
  <si>
    <t>цайны газар 1</t>
  </si>
  <si>
    <t>Халуун ус1</t>
  </si>
  <si>
    <t xml:space="preserve">Дотуур байрны халуун ус </t>
  </si>
  <si>
    <t>Монгол наадгайн өргөө</t>
  </si>
  <si>
    <t>Охидын 00</t>
  </si>
  <si>
    <t>S</t>
  </si>
  <si>
    <t>Шилмүүст мод</t>
  </si>
  <si>
    <t>Төмөр хайсан хашаа</t>
  </si>
  <si>
    <t>Гадна хайсан хашаа</t>
  </si>
  <si>
    <t>Сандал</t>
  </si>
  <si>
    <t>Тоглоомын төмөр хашаа</t>
  </si>
  <si>
    <t>м</t>
  </si>
  <si>
    <t>бетон талбай</t>
  </si>
  <si>
    <t>Саравч</t>
  </si>
  <si>
    <t>сагсны талбай</t>
  </si>
  <si>
    <t>Дүнзэн хашаа</t>
  </si>
  <si>
    <t>Навчит мод</t>
  </si>
  <si>
    <t>СӨБ-н барилга</t>
  </si>
  <si>
    <t>Сургалтын үйл ажиллагаа</t>
  </si>
  <si>
    <t>Модон болон хоьмог бүтэцтэй</t>
  </si>
  <si>
    <t>Складь</t>
  </si>
  <si>
    <t>Агуулах</t>
  </si>
  <si>
    <t>Банзан шаамал</t>
  </si>
  <si>
    <t>Уурын зуухны барилга</t>
  </si>
  <si>
    <t>Халаалтын үйл ажиллагаа</t>
  </si>
  <si>
    <t xml:space="preserve">Блокон хантай бетон суурьтай </t>
  </si>
  <si>
    <t>Ажилчдын 00</t>
  </si>
  <si>
    <t>Нийтийн байгууламж</t>
  </si>
  <si>
    <t>Модон</t>
  </si>
  <si>
    <t>Хүүхдийн 00</t>
  </si>
  <si>
    <t>Төмөр хашаа</t>
  </si>
  <si>
    <t>Бетон суурьтай төмөр сараалж</t>
  </si>
  <si>
    <t xml:space="preserve">м2 </t>
  </si>
  <si>
    <t>Модон сараалж</t>
  </si>
  <si>
    <t>Түлээний хашаа</t>
  </si>
  <si>
    <t>Явган хүний зам</t>
  </si>
  <si>
    <t>Бетон цутгамал</t>
  </si>
  <si>
    <t>Шилмүүст</t>
  </si>
  <si>
    <t>Дүн-Цэцэрлэг</t>
  </si>
  <si>
    <t>Дүн-Сургууль</t>
  </si>
  <si>
    <t>Эмнэлгийн барилга</t>
  </si>
  <si>
    <t>эмнэлгийн тусламж үйлчилгээ</t>
  </si>
  <si>
    <t xml:space="preserve">төмөр бетон арагт бүтэц,тоосго блокон дүүрэгч ханатай,цутгамал бетон хучилттай </t>
  </si>
  <si>
    <t>С</t>
  </si>
  <si>
    <t>Больниц</t>
  </si>
  <si>
    <t xml:space="preserve">холимог /бетон бус,зүрхэвчтэй/даацын тоосго, блокон дүүрэгч ханатай угсармал болон цутгамал хучилттай </t>
  </si>
  <si>
    <t>Хуучин больниц</t>
  </si>
  <si>
    <t xml:space="preserve">даацтай өрөгт болон модон холимог бүтээгцтэй,холимог дүүрэгч болон модон хана,модон болон хөнгөвчилсөн хавтан хучилттай </t>
  </si>
  <si>
    <t>Багийн эмчийн үзлэгийн өрөө</t>
  </si>
  <si>
    <t>модон дүнзэн байшин</t>
  </si>
  <si>
    <t>Моорга</t>
  </si>
  <si>
    <t>блокон холимог ханатай барилга</t>
  </si>
  <si>
    <t>Сүүдрэвч</t>
  </si>
  <si>
    <t>хамгаалалт</t>
  </si>
  <si>
    <t>Модон сүүдрэвч</t>
  </si>
  <si>
    <t xml:space="preserve">Хайсан хашаа </t>
  </si>
  <si>
    <t>Хайсан хашаа</t>
  </si>
  <si>
    <t>Мод</t>
  </si>
  <si>
    <t>ногоон байгууламж</t>
  </si>
  <si>
    <t>НЭБ-ийн дүн</t>
  </si>
  <si>
    <t>ХӨВСГӨЛ АЙМГИЙН ТӨМӨРБУЛАГ СУМЫН ОРОН НУТГИЙН ӨМЧИТ БОЛОН ӨМЧИЙН ОРОЛЦООТОЙ</t>
  </si>
  <si>
    <t>Өмнөх үеийн ашиг</t>
  </si>
  <si>
    <t>Тайлант үеийн ашиг</t>
  </si>
  <si>
    <t xml:space="preserve">ХӨВСГӨЛ АЙМГИЙН ТӨМӨРБУЛАГ СУМЫН ОРОН НУТГИЙН ӨМЧИТ ХУУЛИЙН ЭТГЭЭДИЙН </t>
  </si>
  <si>
    <r>
      <t>Нийт талбай, м</t>
    </r>
    <r>
      <rPr>
        <vertAlign val="superscript"/>
        <sz val="8"/>
        <rFont val="Arial"/>
        <family val="2"/>
      </rPr>
      <t>2</t>
    </r>
  </si>
  <si>
    <r>
      <t>Тухайн зэрэглэлд хамаарах суурь үнэлгээ</t>
    </r>
    <r>
      <rPr>
        <b/>
        <sz val="8"/>
        <rFont val="Arial"/>
        <family val="2"/>
      </rPr>
      <t xml:space="preserve"> /</t>
    </r>
    <r>
      <rPr>
        <b/>
        <sz val="8"/>
        <color rgb="FFFF0000"/>
        <rFont val="Arial"/>
        <family val="2"/>
      </rPr>
      <t>мян.</t>
    </r>
    <r>
      <rPr>
        <b/>
        <sz val="8"/>
        <rFont val="Arial"/>
        <family val="2"/>
      </rPr>
      <t>төг/</t>
    </r>
  </si>
  <si>
    <r>
      <t xml:space="preserve">Газар эзэмших, ашиглах эрхийн үнэлгээ (төг) </t>
    </r>
    <r>
      <rPr>
        <b/>
        <sz val="8"/>
        <rFont val="Arial"/>
        <family val="2"/>
      </rPr>
      <t>(18=13*17)</t>
    </r>
  </si>
  <si>
    <t xml:space="preserve">ХӨВСГӨЛ АЙМГИЙН ТӨМӨРБУЛАГ СУМЫН </t>
  </si>
  <si>
    <t>Соёлын төвийн барилга</t>
  </si>
  <si>
    <t>Хөвсгөл аймгийн Төмөрбулаг сумын бага сургууль</t>
  </si>
  <si>
    <t>Бага сургуулийн барилга</t>
  </si>
  <si>
    <r>
      <t xml:space="preserve">Бүрэн орлуулах өртөг, </t>
    </r>
    <r>
      <rPr>
        <sz val="8"/>
        <color rgb="FFFF0000"/>
        <rFont val="Arial"/>
        <family val="2"/>
      </rPr>
      <t>мян.</t>
    </r>
    <r>
      <rPr>
        <sz val="8"/>
        <rFont val="Arial"/>
        <family val="2"/>
      </rPr>
      <t xml:space="preserve">төг </t>
    </r>
  </si>
  <si>
    <r>
      <t xml:space="preserve">Тооцсон элэгдэл, </t>
    </r>
    <r>
      <rPr>
        <sz val="8"/>
        <color rgb="FFFF0000"/>
        <rFont val="Arial"/>
        <family val="2"/>
      </rPr>
      <t>мян.</t>
    </r>
    <r>
      <rPr>
        <sz val="8"/>
        <rFont val="Arial"/>
        <family val="2"/>
      </rPr>
      <t>төг</t>
    </r>
  </si>
  <si>
    <r>
      <t xml:space="preserve">Бодит үнэ цэнэ, </t>
    </r>
    <r>
      <rPr>
        <sz val="8"/>
        <color rgb="FFFF0000"/>
        <rFont val="Arial"/>
        <family val="2"/>
      </rPr>
      <t>мян.т</t>
    </r>
    <r>
      <rPr>
        <sz val="8"/>
        <rFont val="Arial"/>
        <family val="2"/>
      </rPr>
      <t>өг</t>
    </r>
  </si>
  <si>
    <r>
      <t xml:space="preserve">Цаашид ашиглах хугацаа </t>
    </r>
    <r>
      <rPr>
        <b/>
        <i/>
        <sz val="8"/>
        <color rgb="FF000000"/>
        <rFont val="Arial"/>
        <family val="2"/>
      </rPr>
      <t>(Т</t>
    </r>
    <r>
      <rPr>
        <b/>
        <i/>
        <vertAlign val="subscript"/>
        <sz val="8"/>
        <color rgb="FF000000"/>
        <rFont val="Arial"/>
        <family val="2"/>
      </rPr>
      <t>үлд</t>
    </r>
    <r>
      <rPr>
        <b/>
        <i/>
        <sz val="8"/>
        <color rgb="FF000000"/>
        <rFont val="Arial"/>
        <family val="2"/>
      </rPr>
      <t>)</t>
    </r>
  </si>
  <si>
    <t>2008.06.35</t>
  </si>
  <si>
    <t>2008.06.36</t>
  </si>
  <si>
    <t>2008.06.37</t>
  </si>
  <si>
    <t>2008.06.38</t>
  </si>
  <si>
    <t>2008.06.44</t>
  </si>
  <si>
    <t>2008.06.48</t>
  </si>
  <si>
    <t>2008.06.49</t>
  </si>
  <si>
    <t>2008.06.50</t>
  </si>
  <si>
    <t>2008.06.51</t>
  </si>
  <si>
    <t>2008.06.52</t>
  </si>
  <si>
    <t>2008.06.53</t>
  </si>
  <si>
    <t>2008.06.54</t>
  </si>
  <si>
    <t>2008.06.55</t>
  </si>
  <si>
    <t>2008.06.56</t>
  </si>
  <si>
    <t>2008.06.57</t>
  </si>
  <si>
    <t>2008.06.58</t>
  </si>
  <si>
    <t>2008.06.59</t>
  </si>
  <si>
    <t>2008.06.60</t>
  </si>
  <si>
    <t>2008.06.61</t>
  </si>
  <si>
    <t>2008.06.62</t>
  </si>
  <si>
    <t>2008.06.63</t>
  </si>
  <si>
    <t>2008.06.64</t>
  </si>
  <si>
    <t>2008.06.65</t>
  </si>
  <si>
    <t>2008.06.66</t>
  </si>
  <si>
    <t>2008.06.67</t>
  </si>
  <si>
    <t>2008.06.68</t>
  </si>
  <si>
    <t>2008.06.69</t>
  </si>
  <si>
    <t>2008.06.70</t>
  </si>
  <si>
    <t>2008.06.71</t>
  </si>
  <si>
    <t>2008.06.72</t>
  </si>
  <si>
    <t>2008.06.73</t>
  </si>
  <si>
    <t>2008.06.74</t>
  </si>
  <si>
    <t>2008.06.75</t>
  </si>
  <si>
    <t>2008.06.76</t>
  </si>
  <si>
    <t>2008.06.77</t>
  </si>
  <si>
    <t>2008.06.78</t>
  </si>
  <si>
    <t>2008.06.79</t>
  </si>
  <si>
    <t>2008.06.80</t>
  </si>
  <si>
    <t>2008.06.81</t>
  </si>
  <si>
    <t>2008.06.82</t>
  </si>
  <si>
    <t>2008.06.83</t>
  </si>
  <si>
    <t>2008.06.84</t>
  </si>
  <si>
    <t>2008.06.85</t>
  </si>
  <si>
    <t>2008.06.86</t>
  </si>
  <si>
    <t>2008.06.87</t>
  </si>
  <si>
    <t>2008.06.88</t>
  </si>
  <si>
    <t>1988.01.01</t>
  </si>
  <si>
    <t>2010.10.01</t>
  </si>
  <si>
    <t>1972.01.01</t>
  </si>
  <si>
    <t>2008.01.01</t>
  </si>
  <si>
    <t>ХӨВСГӨЛ АЙМГИЙН ТӨМӨРБУЛАГ СУМЫН ОРОН НУТГИЙН ӨМЧИТ БОЛОН</t>
  </si>
  <si>
    <t>Аймгийн засаг дарга</t>
  </si>
  <si>
    <t>Галмандах</t>
  </si>
  <si>
    <t>төмөрбулаг 4-р баг</t>
  </si>
  <si>
    <t>Хөвсгөл аймгийн Төмөрбулаг сумын Иргэдийн</t>
  </si>
  <si>
    <t xml:space="preserve"> Төлөөлөгчдийн Тэргүүлэгчдийн 2019 оны 02-р сарын </t>
  </si>
  <si>
    <t>18-ны өдрийн 09-р тогтоолын  хавсралт</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</si>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</sst>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0.0"/>
    <numFmt numFmtId="165" formatCode="0_);\(0\)"/>
    <numFmt numFmtId="166" formatCode="_(* #,##0_);_(* \(#,##0\);_(* &quot;-&quot;??_);_(@_)"/>
    <numFmt numFmtId="167" formatCode="#,##0.00_ "/>
    <numFmt numFmtId="168" formatCode="#,##0_ "/>
    <numFmt numFmtId="169" formatCode="#,##0.0_ "/>
    <numFmt numFmtId="170" formatCode="0.0"/>
    <numFmt numFmtId="171" formatCode="_(* #,##0.0_);_(* \(#,##0.0\);_(* &quot;-&quot;??_);_(@_)"/>
  </numFmts>
  <fonts count="96">
    <font>
      <sz val="11"/>
      <color theme="1"/>
      <name val="Calibri"/>
      <family val="2"/>
      <scheme val="minor"/>
    </font>
    <font>
      <sz val="11"/>
      <color theme="1"/>
      <name val="Calibri"/>
      <family val="2"/>
      <scheme val="minor"/>
    </font>
    <font>
      <sz val="12"/>
      <name val="Arial Mon"/>
      <family val="2"/>
    </font>
    <font>
      <sz val="10"/>
      <name val="Arial"/>
      <family val="2"/>
    </font>
    <font>
      <b/>
      <sz val="10"/>
      <name val="Arial"/>
      <family val="2"/>
    </font>
    <font>
      <sz val="9"/>
      <name val="Arial"/>
      <family val="2"/>
    </font>
    <font>
      <b/>
      <sz val="9"/>
      <name val="Arial"/>
      <family val="2"/>
    </font>
    <font>
      <b/>
      <sz val="12"/>
      <name val="Arial"/>
      <family val="2"/>
    </font>
    <font>
      <sz val="11"/>
      <name val="Arial"/>
      <family val="2"/>
    </font>
    <font>
      <b/>
      <sz val="14"/>
      <name val="Arial"/>
      <family val="2"/>
    </font>
    <font>
      <b/>
      <sz val="11"/>
      <name val="Arial"/>
      <family val="2"/>
    </font>
    <font>
      <b/>
      <sz val="10"/>
      <color theme="1"/>
      <name val="Arial"/>
      <family val="2"/>
    </font>
    <font>
      <sz val="10"/>
      <color theme="1"/>
      <name val="Arial"/>
      <family val="2"/>
    </font>
    <font>
      <sz val="8"/>
      <color theme="1"/>
      <name val="Arial"/>
      <family val="2"/>
    </font>
    <font>
      <sz val="11"/>
      <color theme="1"/>
      <name val="Arial"/>
      <family val="2"/>
    </font>
    <font>
      <sz val="8"/>
      <color rgb="FFFF0000"/>
      <name val="Arial"/>
      <family val="2"/>
    </font>
    <font>
      <b/>
      <sz val="11"/>
      <color theme="1"/>
      <name val="Calibri"/>
      <family val="2"/>
      <scheme val="minor"/>
    </font>
    <font>
      <b/>
      <i/>
      <sz val="11"/>
      <name val="Arial"/>
      <family val="2"/>
    </font>
    <font>
      <sz val="12"/>
      <color theme="1"/>
      <name val="Arial"/>
      <family val="2"/>
    </font>
    <font>
      <b/>
      <sz val="11"/>
      <color theme="1"/>
      <name val="Arial"/>
      <family val="2"/>
    </font>
    <font>
      <b/>
      <sz val="16"/>
      <name val="Arial"/>
      <family val="2"/>
    </font>
    <font>
      <b/>
      <sz val="20"/>
      <name val="Arial"/>
      <family val="2"/>
    </font>
    <font>
      <sz val="20"/>
      <name val="Arial"/>
      <family val="2"/>
    </font>
    <font>
      <sz val="26"/>
      <name val="Arial"/>
      <family val="2"/>
    </font>
    <font>
      <b/>
      <sz val="26"/>
      <name val="Arial"/>
      <family val="2"/>
    </font>
    <font>
      <sz val="14"/>
      <name val="Arial"/>
      <family val="2"/>
    </font>
    <font>
      <b/>
      <sz val="13"/>
      <name val="Arial"/>
      <family val="2"/>
    </font>
    <font>
      <b/>
      <sz val="11"/>
      <name val="Times New Roman"/>
      <family val="1"/>
    </font>
    <font>
      <sz val="11"/>
      <name val="Times New Roman"/>
      <family val="1"/>
    </font>
    <font>
      <sz val="11"/>
      <color theme="1"/>
      <name val="Times New Roman"/>
      <family val="1"/>
    </font>
    <font>
      <b/>
      <sz val="11"/>
      <color theme="1"/>
      <name val="Times New Roman"/>
      <family val="1"/>
    </font>
    <font>
      <sz val="12"/>
      <name val="Arial"/>
      <family val="2"/>
    </font>
    <font>
      <sz val="10"/>
      <name val="Times New Roman"/>
      <family val="1"/>
    </font>
    <font>
      <b/>
      <sz val="10"/>
      <name val="Times New Roman"/>
      <family val="1"/>
    </font>
    <font>
      <b/>
      <sz val="14"/>
      <name val="Arial Mon"/>
      <family val="2"/>
    </font>
    <font>
      <sz val="10"/>
      <color indexed="8"/>
      <name val="Arial"/>
      <family val="2"/>
    </font>
    <font>
      <u/>
      <sz val="11"/>
      <color theme="10"/>
      <name val="Calibri"/>
      <family val="2"/>
      <scheme val="minor"/>
    </font>
    <font>
      <b/>
      <sz val="8"/>
      <color rgb="FF000000"/>
      <name val="Arial"/>
      <family val="2"/>
    </font>
    <font>
      <sz val="12"/>
      <color theme="1"/>
      <name val="Times New Roman"/>
      <family val="1"/>
      <charset val="204"/>
    </font>
    <font>
      <sz val="11"/>
      <color theme="1"/>
      <name val="Times New Roman"/>
      <family val="1"/>
      <charset val="204"/>
    </font>
    <font>
      <b/>
      <sz val="10"/>
      <color indexed="8"/>
      <name val="Arial"/>
      <family val="2"/>
    </font>
    <font>
      <b/>
      <sz val="10"/>
      <color theme="1"/>
      <name val="Times New Roman"/>
      <family val="1"/>
    </font>
    <font>
      <i/>
      <sz val="10"/>
      <color theme="1"/>
      <name val="Times New Roman"/>
      <family val="1"/>
    </font>
    <font>
      <b/>
      <i/>
      <sz val="10"/>
      <color theme="1"/>
      <name val="Times New Roman"/>
      <family val="1"/>
    </font>
    <font>
      <sz val="10"/>
      <color theme="1"/>
      <name val="Times New Roman"/>
      <family val="1"/>
    </font>
    <font>
      <sz val="9"/>
      <color indexed="8"/>
      <name val="Arial"/>
      <family val="2"/>
    </font>
    <font>
      <b/>
      <sz val="8"/>
      <color indexed="8"/>
      <name val="Arial"/>
      <family val="2"/>
    </font>
    <font>
      <b/>
      <sz val="8"/>
      <name val="Arial"/>
      <family val="2"/>
    </font>
    <font>
      <b/>
      <sz val="8"/>
      <name val="Arial Mon"/>
      <family val="2"/>
    </font>
    <font>
      <b/>
      <sz val="8"/>
      <color indexed="8"/>
      <name val="Arial Mon"/>
      <family val="2"/>
    </font>
    <font>
      <sz val="8"/>
      <color theme="1"/>
      <name val="Arial Mon"/>
      <family val="2"/>
    </font>
    <font>
      <sz val="8"/>
      <color indexed="8"/>
      <name val="Arial Mon"/>
      <family val="2"/>
    </font>
    <font>
      <sz val="8"/>
      <color theme="1"/>
      <name val="Calibri"/>
      <family val="2"/>
      <scheme val="minor"/>
    </font>
    <font>
      <b/>
      <sz val="9"/>
      <color theme="1"/>
      <name val="Arial"/>
      <family val="2"/>
    </font>
    <font>
      <b/>
      <sz val="9"/>
      <color theme="1"/>
      <name val="Arial Mon"/>
      <family val="2"/>
    </font>
    <font>
      <b/>
      <sz val="8"/>
      <color theme="1"/>
      <name val="Arial"/>
      <family val="2"/>
    </font>
    <font>
      <sz val="9"/>
      <color theme="1"/>
      <name val="Arial"/>
      <family val="2"/>
      <charset val="204"/>
    </font>
    <font>
      <sz val="9"/>
      <color theme="1"/>
      <name val="Times New Roman"/>
      <family val="1"/>
      <charset val="204"/>
    </font>
    <font>
      <sz val="10"/>
      <color theme="1"/>
      <name val="Arial Mon"/>
      <family val="2"/>
    </font>
    <font>
      <sz val="9"/>
      <color theme="1"/>
      <name val="Times New Roman"/>
      <family val="1"/>
    </font>
    <font>
      <sz val="9"/>
      <name val="Arial"/>
      <family val="2"/>
      <charset val="204"/>
    </font>
    <font>
      <sz val="9"/>
      <color rgb="FFFF0000"/>
      <name val="Arial"/>
      <family val="2"/>
      <charset val="204"/>
    </font>
    <font>
      <sz val="9"/>
      <color rgb="FF555555"/>
      <name val="Times New Roman"/>
      <family val="1"/>
    </font>
    <font>
      <sz val="10"/>
      <name val="Arial Unicode MS"/>
      <family val="2"/>
    </font>
    <font>
      <sz val="8"/>
      <color theme="1"/>
      <name val="Arial"/>
      <family val="2"/>
      <charset val="204"/>
    </font>
    <font>
      <sz val="9"/>
      <color indexed="8"/>
      <name val="Arial"/>
      <family val="2"/>
      <charset val="204"/>
    </font>
    <font>
      <b/>
      <sz val="9"/>
      <name val="Arial"/>
      <family val="2"/>
      <charset val="204"/>
    </font>
    <font>
      <sz val="9"/>
      <color theme="1"/>
      <name val="Arial"/>
      <family val="2"/>
    </font>
    <font>
      <sz val="11"/>
      <color theme="1"/>
      <name val="Arial"/>
      <family val="2"/>
      <charset val="204"/>
    </font>
    <font>
      <b/>
      <sz val="9"/>
      <color theme="1"/>
      <name val="Arial"/>
      <family val="2"/>
      <charset val="204"/>
    </font>
    <font>
      <sz val="8"/>
      <name val="Arial"/>
      <family val="2"/>
    </font>
    <font>
      <sz val="8"/>
      <name val="Arial"/>
      <family val="2"/>
      <charset val="204"/>
    </font>
    <font>
      <sz val="9"/>
      <color theme="2" tint="-0.89999084444715716"/>
      <name val="Arial"/>
      <family val="2"/>
      <charset val="204"/>
    </font>
    <font>
      <sz val="8"/>
      <color theme="1"/>
      <name val="Times New Roman"/>
      <family val="1"/>
      <charset val="204"/>
    </font>
    <font>
      <sz val="9"/>
      <color rgb="FF555555"/>
      <name val="Times New Roman"/>
      <family val="1"/>
      <charset val="204"/>
    </font>
    <font>
      <sz val="11"/>
      <color theme="1"/>
      <name val="Calibri"/>
      <family val="2"/>
      <charset val="1"/>
      <scheme val="minor"/>
    </font>
    <font>
      <sz val="10"/>
      <color rgb="FF555555"/>
      <name val="Arial"/>
      <family val="2"/>
    </font>
    <font>
      <sz val="10"/>
      <color rgb="FF000000"/>
      <name val="Arial"/>
      <family val="2"/>
    </font>
    <font>
      <sz val="9"/>
      <color rgb="FF555555"/>
      <name val="Arial"/>
      <family val="2"/>
    </font>
    <font>
      <b/>
      <sz val="8"/>
      <color rgb="FFFF0000"/>
      <name val="Arial"/>
      <family val="2"/>
    </font>
    <font>
      <b/>
      <sz val="9"/>
      <color rgb="FF000000"/>
      <name val="Arial"/>
      <family val="2"/>
    </font>
    <font>
      <vertAlign val="superscript"/>
      <sz val="8"/>
      <name val="Arial"/>
      <family val="2"/>
    </font>
    <font>
      <b/>
      <i/>
      <sz val="8"/>
      <color rgb="FF000000"/>
      <name val="Arial"/>
      <family val="2"/>
    </font>
    <font>
      <b/>
      <i/>
      <vertAlign val="subscript"/>
      <sz val="8"/>
      <color rgb="FF000000"/>
      <name val="Arial"/>
      <family val="2"/>
    </font>
    <font>
      <sz val="8"/>
      <color indexed="8"/>
      <name val="Arial"/>
      <family val="2"/>
    </font>
    <font>
      <b/>
      <i/>
      <sz val="8"/>
      <color indexed="8"/>
      <name val="Arial"/>
      <family val="2"/>
    </font>
    <font>
      <b/>
      <i/>
      <sz val="8"/>
      <name val="Arial"/>
      <family val="2"/>
    </font>
    <font>
      <b/>
      <u/>
      <sz val="8"/>
      <name val="Arial"/>
      <family val="2"/>
    </font>
    <font>
      <b/>
      <u/>
      <sz val="8"/>
      <color indexed="8"/>
      <name val="Arial"/>
      <family val="2"/>
    </font>
    <font>
      <b/>
      <u/>
      <sz val="8"/>
      <color rgb="FFFF0000"/>
      <name val="Arial"/>
      <family val="2"/>
    </font>
    <font>
      <sz val="8"/>
      <color rgb="FF000000"/>
      <name val="Arial"/>
      <family val="2"/>
    </font>
    <font>
      <sz val="10"/>
      <color theme="1"/>
      <name val="Calibri"/>
      <family val="2"/>
      <scheme val="minor"/>
    </font>
    <font>
      <u/>
      <sz val="9"/>
      <color theme="10"/>
      <name val="Calibri"/>
      <family val="2"/>
      <scheme val="minor"/>
    </font>
    <font>
      <sz val="9"/>
      <color theme="1"/>
      <name val="Calibri"/>
      <family val="2"/>
      <scheme val="minor"/>
    </font>
    <font>
      <sz val="9"/>
      <color rgb="FF000000"/>
      <name val="Arial"/>
      <family val="2"/>
    </font>
    <font>
      <sz val="9"/>
      <name val="Times New Roman"/>
      <family val="1"/>
      <charset val="204"/>
    </font>
  </fonts>
  <fills count="1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FF00"/>
        <bgColor indexed="64"/>
      </patternFill>
    </fill>
    <fill>
      <patternFill patternType="solid">
        <fgColor indexed="9"/>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CD5B4"/>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92D050"/>
        <bgColor indexed="64"/>
      </patternFill>
    </fill>
    <fill>
      <patternFill patternType="solid">
        <fgColor theme="6" tint="0.59999389629810485"/>
        <bgColor indexed="64"/>
      </patternFill>
    </fill>
  </fills>
  <borders count="6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double">
        <color indexed="64"/>
      </bottom>
      <diagonal/>
    </border>
    <border diagonalUp="1" diagonalDown="1">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hair">
        <color indexed="64"/>
      </right>
      <top style="hair">
        <color indexed="64"/>
      </top>
      <bottom style="hair">
        <color indexed="64"/>
      </bottom>
      <diagonal style="hair">
        <color indexed="64"/>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dashed">
        <color indexed="64"/>
      </right>
      <top style="dashed">
        <color indexed="64"/>
      </top>
      <bottom style="dashed">
        <color indexed="64"/>
      </bottom>
      <diagonal/>
    </border>
    <border diagonalUp="1" diagonalDown="1">
      <left/>
      <right style="thin">
        <color indexed="64"/>
      </right>
      <top/>
      <bottom style="hair">
        <color indexed="64"/>
      </bottom>
      <diagonal style="hair">
        <color indexed="64"/>
      </diagonal>
    </border>
    <border>
      <left style="dashed">
        <color indexed="64"/>
      </left>
      <right/>
      <top/>
      <bottom style="dashed">
        <color indexed="64"/>
      </bottom>
      <diagonal/>
    </border>
    <border diagonalUp="1" diagonalDown="1">
      <left style="thin">
        <color indexed="64"/>
      </left>
      <right style="thin">
        <color indexed="64"/>
      </right>
      <top/>
      <bottom style="hair">
        <color indexed="64"/>
      </bottom>
      <diagonal style="hair">
        <color indexed="64"/>
      </diagonal>
    </border>
    <border>
      <left style="dashed">
        <color indexed="64"/>
      </left>
      <right/>
      <top style="dashed">
        <color indexed="64"/>
      </top>
      <bottom style="dashed">
        <color indexed="64"/>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8"/>
      </left>
      <right/>
      <top style="thin">
        <color indexed="8"/>
      </top>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style="dashed">
        <color indexed="64"/>
      </bottom>
      <diagonal/>
    </border>
    <border>
      <left/>
      <right style="dashed">
        <color indexed="64"/>
      </right>
      <top/>
      <bottom/>
      <diagonal/>
    </border>
    <border>
      <left/>
      <right style="thin">
        <color indexed="8"/>
      </right>
      <top/>
      <bottom style="thin">
        <color indexed="8"/>
      </bottom>
      <diagonal/>
    </border>
    <border>
      <left style="dashed">
        <color indexed="64"/>
      </left>
      <right style="dashed">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s>
  <cellStyleXfs count="21">
    <xf numFmtId="0" fontId="0" fillId="0" borderId="0"/>
    <xf numFmtId="0" fontId="2" fillId="0" borderId="0"/>
    <xf numFmtId="0" fontId="3" fillId="0" borderId="0"/>
    <xf numFmtId="0" fontId="1" fillId="0" borderId="0"/>
    <xf numFmtId="9" fontId="1" fillId="0" borderId="0" applyFont="0" applyFill="0" applyBorder="0" applyAlignment="0" applyProtection="0"/>
    <xf numFmtId="0" fontId="35" fillId="0" borderId="0"/>
    <xf numFmtId="43" fontId="1" fillId="0" borderId="0" applyFont="0" applyFill="0" applyBorder="0" applyAlignment="0" applyProtection="0"/>
    <xf numFmtId="0" fontId="36" fillId="0" borderId="0" applyNumberFormat="0" applyFill="0" applyBorder="0" applyAlignment="0" applyProtection="0"/>
    <xf numFmtId="0" fontId="3" fillId="0" borderId="0"/>
    <xf numFmtId="0" fontId="35" fillId="0" borderId="0"/>
    <xf numFmtId="0" fontId="1"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cellStyleXfs>
  <cellXfs count="927">
    <xf numFmtId="0" fontId="0" fillId="0" borderId="0" xfId="0"/>
    <xf numFmtId="0" fontId="13" fillId="0" borderId="0" xfId="0" applyFont="1" applyAlignment="1">
      <alignment vertical="center"/>
    </xf>
    <xf numFmtId="0" fontId="15" fillId="0" borderId="0" xfId="0" applyFont="1" applyAlignment="1">
      <alignment vertical="center"/>
    </xf>
    <xf numFmtId="0" fontId="16" fillId="0" borderId="0" xfId="0" applyFont="1"/>
    <xf numFmtId="0" fontId="14" fillId="0" borderId="0" xfId="0" applyFont="1"/>
    <xf numFmtId="0" fontId="8" fillId="0" borderId="0" xfId="0" applyFont="1"/>
    <xf numFmtId="0" fontId="9" fillId="0" borderId="0" xfId="0" applyFont="1" applyAlignment="1">
      <alignment horizontal="left" indent="2"/>
    </xf>
    <xf numFmtId="0" fontId="8" fillId="0" borderId="0" xfId="0" applyFont="1" applyAlignment="1">
      <alignment wrapText="1"/>
    </xf>
    <xf numFmtId="0" fontId="10" fillId="0" borderId="0" xfId="0" applyFont="1" applyAlignment="1">
      <alignment horizontal="center"/>
    </xf>
    <xf numFmtId="0" fontId="9" fillId="0" borderId="0" xfId="0" applyFont="1" applyAlignment="1">
      <alignment horizontal="left"/>
    </xf>
    <xf numFmtId="0" fontId="10" fillId="0" borderId="0" xfId="0" applyFont="1"/>
    <xf numFmtId="0" fontId="8" fillId="0" borderId="0" xfId="0" applyFont="1" applyAlignment="1">
      <alignment vertical="center"/>
    </xf>
    <xf numFmtId="0" fontId="14" fillId="0" borderId="0" xfId="0" applyFont="1" applyAlignment="1">
      <alignment horizontal="center" vertical="center"/>
    </xf>
    <xf numFmtId="0" fontId="17" fillId="0" borderId="0" xfId="0" applyFont="1" applyBorder="1" applyAlignment="1">
      <alignment horizontal="left" vertical="center" indent="4"/>
    </xf>
    <xf numFmtId="0" fontId="8" fillId="0" borderId="0" xfId="0" applyFont="1" applyBorder="1" applyAlignment="1">
      <alignment horizontal="right" vertical="center"/>
    </xf>
    <xf numFmtId="0" fontId="8" fillId="0" borderId="0" xfId="0" applyFont="1" applyAlignment="1">
      <alignment horizontal="center"/>
    </xf>
    <xf numFmtId="0" fontId="8" fillId="0" borderId="0" xfId="0" applyFont="1" applyAlignment="1">
      <alignment horizontal="right" vertical="top"/>
    </xf>
    <xf numFmtId="0" fontId="10" fillId="0" borderId="17"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vertical="center" wrapText="1"/>
    </xf>
    <xf numFmtId="0" fontId="14" fillId="0" borderId="15" xfId="0" applyFont="1" applyBorder="1" applyAlignment="1">
      <alignment horizontal="center" vertical="center"/>
    </xf>
    <xf numFmtId="0" fontId="14" fillId="0" borderId="15" xfId="0" applyFont="1" applyBorder="1" applyAlignment="1">
      <alignment vertical="center"/>
    </xf>
    <xf numFmtId="0" fontId="18" fillId="0" borderId="21" xfId="0" applyFont="1" applyBorder="1" applyAlignment="1">
      <alignment horizontal="center" vertical="center"/>
    </xf>
    <xf numFmtId="0" fontId="14" fillId="0" borderId="15" xfId="0" applyFont="1" applyBorder="1" applyAlignment="1">
      <alignment vertical="center" wrapText="1"/>
    </xf>
    <xf numFmtId="0" fontId="8" fillId="0" borderId="0" xfId="0" applyFont="1" applyAlignment="1"/>
    <xf numFmtId="0" fontId="8" fillId="0" borderId="15" xfId="0" applyFont="1" applyBorder="1" applyAlignment="1">
      <alignment horizontal="left" vertical="center" wrapText="1"/>
    </xf>
    <xf numFmtId="0" fontId="8" fillId="0" borderId="15" xfId="0" applyFont="1" applyBorder="1" applyAlignment="1">
      <alignment vertical="center" wrapText="1"/>
    </xf>
    <xf numFmtId="0" fontId="14" fillId="0" borderId="15" xfId="0" applyFont="1" applyBorder="1" applyAlignment="1">
      <alignment horizontal="center" vertical="center" wrapText="1"/>
    </xf>
    <xf numFmtId="0" fontId="19" fillId="0" borderId="15" xfId="0" applyFont="1" applyBorder="1" applyAlignment="1">
      <alignment horizontal="right" vertical="center"/>
    </xf>
    <xf numFmtId="0" fontId="8" fillId="0" borderId="0" xfId="0" applyFont="1" applyAlignment="1">
      <alignment horizontal="left" indent="9"/>
    </xf>
    <xf numFmtId="0" fontId="19"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9" fillId="0" borderId="0" xfId="0" applyFont="1" applyBorder="1" applyAlignment="1">
      <alignment horizontal="right" vertical="center"/>
    </xf>
    <xf numFmtId="0" fontId="19" fillId="0" borderId="0" xfId="0" applyFont="1" applyBorder="1" applyAlignment="1">
      <alignment horizontal="left" vertical="center" wrapText="1"/>
    </xf>
    <xf numFmtId="0" fontId="10" fillId="0" borderId="0" xfId="0" applyFont="1" applyAlignment="1">
      <alignment horizontal="right"/>
    </xf>
    <xf numFmtId="0" fontId="14" fillId="0" borderId="0" xfId="0" applyFont="1" applyBorder="1" applyAlignment="1">
      <alignment vertical="center"/>
    </xf>
    <xf numFmtId="0" fontId="19" fillId="0" borderId="0" xfId="0" applyFont="1"/>
    <xf numFmtId="0" fontId="8" fillId="0" borderId="0" xfId="0" applyFont="1" applyAlignment="1">
      <alignment horizontal="left" wrapText="1"/>
    </xf>
    <xf numFmtId="0" fontId="8" fillId="0" borderId="0" xfId="0" applyFont="1" applyAlignment="1">
      <alignment horizontal="left" indent="1"/>
    </xf>
    <xf numFmtId="0" fontId="28" fillId="0" borderId="0" xfId="0" applyFont="1"/>
    <xf numFmtId="0" fontId="27" fillId="0" borderId="0" xfId="0" applyFont="1"/>
    <xf numFmtId="0" fontId="28" fillId="2" borderId="0" xfId="0" applyFont="1" applyFill="1"/>
    <xf numFmtId="0" fontId="28" fillId="0" borderId="0" xfId="0" applyFont="1" applyAlignment="1"/>
    <xf numFmtId="0" fontId="27" fillId="0" borderId="0" xfId="0" applyFont="1" applyAlignment="1">
      <alignment horizontal="left"/>
    </xf>
    <xf numFmtId="0" fontId="27" fillId="0" borderId="0" xfId="0" applyFont="1" applyAlignment="1">
      <alignment horizontal="left" indent="3"/>
    </xf>
    <xf numFmtId="0" fontId="29" fillId="0" borderId="0" xfId="0" applyFont="1" applyAlignment="1">
      <alignment horizontal="left" indent="1"/>
    </xf>
    <xf numFmtId="0" fontId="28" fillId="0" borderId="0" xfId="0" applyFont="1" applyAlignment="1">
      <alignment horizontal="left" indent="9"/>
    </xf>
    <xf numFmtId="0" fontId="30" fillId="0" borderId="0" xfId="0" applyFont="1" applyAlignment="1">
      <alignment horizontal="left" vertical="center" indent="22"/>
    </xf>
    <xf numFmtId="0" fontId="27" fillId="0" borderId="0" xfId="0" applyFont="1" applyAlignment="1">
      <alignment horizontal="left" indent="22"/>
    </xf>
    <xf numFmtId="0" fontId="19" fillId="0" borderId="0" xfId="0" applyFont="1" applyBorder="1" applyAlignment="1">
      <alignment horizontal="left" indent="15"/>
    </xf>
    <xf numFmtId="0" fontId="19" fillId="0" borderId="0" xfId="0" applyFont="1" applyFill="1" applyBorder="1" applyAlignment="1">
      <alignment horizontal="left" indent="15"/>
    </xf>
    <xf numFmtId="0" fontId="19" fillId="0" borderId="0" xfId="0" applyFont="1" applyBorder="1" applyAlignment="1">
      <alignment horizontal="left" indent="3"/>
    </xf>
    <xf numFmtId="0" fontId="10" fillId="0" borderId="0" xfId="0" applyFont="1" applyAlignment="1">
      <alignment horizontal="left"/>
    </xf>
    <xf numFmtId="0" fontId="10" fillId="0" borderId="0" xfId="0" applyFont="1" applyAlignment="1">
      <alignment horizontal="left" indent="3"/>
    </xf>
    <xf numFmtId="0" fontId="0" fillId="0" borderId="6" xfId="0" applyBorder="1"/>
    <xf numFmtId="0" fontId="38" fillId="0" borderId="0" xfId="0" applyFont="1" applyAlignment="1">
      <alignment vertical="center"/>
    </xf>
    <xf numFmtId="0" fontId="37" fillId="4" borderId="6" xfId="0" applyFont="1" applyFill="1" applyBorder="1" applyAlignment="1">
      <alignment horizontal="center" vertical="center"/>
    </xf>
    <xf numFmtId="0" fontId="38" fillId="0" borderId="0" xfId="0" applyFont="1" applyBorder="1" applyAlignment="1">
      <alignment vertical="center"/>
    </xf>
    <xf numFmtId="0" fontId="18" fillId="0" borderId="0" xfId="0" applyFont="1" applyAlignment="1">
      <alignment horizontal="left"/>
    </xf>
    <xf numFmtId="0" fontId="18" fillId="0" borderId="0" xfId="0" applyFont="1"/>
    <xf numFmtId="0" fontId="18" fillId="0" borderId="0" xfId="0" applyFont="1" applyAlignment="1">
      <alignment horizontal="left" indent="1"/>
    </xf>
    <xf numFmtId="0" fontId="16" fillId="0" borderId="0" xfId="0" applyFont="1" applyAlignment="1">
      <alignment horizontal="left" indent="6"/>
    </xf>
    <xf numFmtId="0" fontId="38" fillId="2" borderId="0" xfId="0" applyFont="1" applyFill="1" applyAlignment="1">
      <alignment vertical="center"/>
    </xf>
    <xf numFmtId="49" fontId="0" fillId="0" borderId="0" xfId="0" applyNumberFormat="1"/>
    <xf numFmtId="0" fontId="3" fillId="0" borderId="0" xfId="5" applyFont="1" applyAlignment="1" applyProtection="1">
      <alignment horizontal="center"/>
    </xf>
    <xf numFmtId="0" fontId="3" fillId="0" borderId="0" xfId="5" applyFont="1" applyProtection="1"/>
    <xf numFmtId="0" fontId="35" fillId="0" borderId="0" xfId="5" applyNumberFormat="1" applyFont="1" applyFill="1" applyBorder="1" applyAlignment="1" applyProtection="1"/>
    <xf numFmtId="0" fontId="18" fillId="0" borderId="0" xfId="0" applyFont="1" applyAlignment="1">
      <alignment horizontal="left" indent="2"/>
    </xf>
    <xf numFmtId="0" fontId="4" fillId="0" borderId="0" xfId="5" applyFont="1" applyAlignment="1" applyProtection="1">
      <alignment horizontal="left"/>
    </xf>
    <xf numFmtId="0" fontId="4" fillId="0" borderId="0" xfId="5" applyFont="1" applyProtection="1"/>
    <xf numFmtId="0" fontId="40" fillId="7" borderId="0" xfId="5" applyFont="1" applyFill="1" applyAlignment="1" applyProtection="1">
      <alignment horizontal="left" vertical="center" indent="8"/>
    </xf>
    <xf numFmtId="0" fontId="32" fillId="0" borderId="0" xfId="0" applyFont="1" applyAlignment="1">
      <alignment vertical="center"/>
    </xf>
    <xf numFmtId="0" fontId="41" fillId="3" borderId="6" xfId="0" applyFont="1" applyFill="1" applyBorder="1" applyAlignment="1">
      <alignment vertical="center"/>
    </xf>
    <xf numFmtId="0" fontId="44" fillId="0" borderId="6" xfId="0" applyFont="1" applyBorder="1" applyAlignment="1">
      <alignment vertical="center" wrapText="1"/>
    </xf>
    <xf numFmtId="0" fontId="33" fillId="0" borderId="0" xfId="0" applyFont="1" applyAlignment="1">
      <alignment vertical="center"/>
    </xf>
    <xf numFmtId="0" fontId="41" fillId="3" borderId="6" xfId="0" applyFont="1" applyFill="1" applyBorder="1" applyAlignment="1">
      <alignment horizontal="center" vertical="center" wrapText="1"/>
    </xf>
    <xf numFmtId="0" fontId="41" fillId="12" borderId="6" xfId="0" applyFont="1" applyFill="1" applyBorder="1" applyAlignment="1">
      <alignment vertical="center" wrapText="1"/>
    </xf>
    <xf numFmtId="0" fontId="41" fillId="3" borderId="6" xfId="0" applyFont="1" applyFill="1" applyBorder="1" applyAlignment="1">
      <alignment vertical="center" wrapText="1"/>
    </xf>
    <xf numFmtId="0" fontId="41" fillId="0" borderId="6" xfId="0" applyFont="1" applyBorder="1" applyAlignment="1">
      <alignment vertical="center" wrapText="1"/>
    </xf>
    <xf numFmtId="0" fontId="35" fillId="0" borderId="0" xfId="5" applyNumberFormat="1" applyFont="1" applyFill="1" applyBorder="1" applyAlignment="1" applyProtection="1">
      <alignment vertical="center"/>
    </xf>
    <xf numFmtId="0" fontId="45" fillId="0" borderId="0" xfId="5" applyNumberFormat="1" applyFont="1" applyFill="1" applyBorder="1" applyAlignment="1" applyProtection="1"/>
    <xf numFmtId="0" fontId="20" fillId="5" borderId="23" xfId="0" applyFont="1" applyFill="1" applyBorder="1"/>
    <xf numFmtId="0" fontId="9" fillId="5" borderId="24" xfId="0" applyFont="1" applyFill="1" applyBorder="1"/>
    <xf numFmtId="0" fontId="3" fillId="5" borderId="24" xfId="0" applyFont="1" applyFill="1" applyBorder="1"/>
    <xf numFmtId="0" fontId="3" fillId="5" borderId="25" xfId="0" applyFont="1" applyFill="1" applyBorder="1"/>
    <xf numFmtId="0" fontId="20" fillId="5" borderId="26" xfId="0" applyFont="1" applyFill="1" applyBorder="1"/>
    <xf numFmtId="0" fontId="26" fillId="5" borderId="0" xfId="0" applyFont="1" applyFill="1" applyBorder="1" applyAlignment="1">
      <alignment horizontal="left" indent="4"/>
    </xf>
    <xf numFmtId="0" fontId="26" fillId="5" borderId="0" xfId="0" applyFont="1" applyFill="1" applyBorder="1"/>
    <xf numFmtId="0" fontId="3" fillId="5" borderId="0" xfId="0" applyFont="1" applyFill="1" applyBorder="1"/>
    <xf numFmtId="0" fontId="3" fillId="5" borderId="27" xfId="0" applyFont="1" applyFill="1" applyBorder="1"/>
    <xf numFmtId="0" fontId="9" fillId="5" borderId="26" xfId="0" applyFont="1" applyFill="1" applyBorder="1" applyAlignment="1">
      <alignment horizontal="left" indent="7"/>
    </xf>
    <xf numFmtId="0" fontId="20" fillId="5" borderId="0" xfId="0" applyFont="1" applyFill="1" applyBorder="1" applyAlignment="1"/>
    <xf numFmtId="0" fontId="9" fillId="5" borderId="0" xfId="0" applyFont="1" applyFill="1" applyBorder="1" applyAlignment="1">
      <alignment horizontal="left" indent="2"/>
    </xf>
    <xf numFmtId="0" fontId="20" fillId="5" borderId="0" xfId="0" applyFont="1" applyFill="1" applyBorder="1" applyAlignment="1">
      <alignment horizontal="left" indent="8"/>
    </xf>
    <xf numFmtId="0" fontId="3" fillId="5" borderId="26" xfId="0" applyFont="1" applyFill="1" applyBorder="1"/>
    <xf numFmtId="0" fontId="14" fillId="5" borderId="0" xfId="0" applyFont="1" applyFill="1"/>
    <xf numFmtId="0" fontId="21" fillId="5" borderId="26" xfId="0" applyFont="1" applyFill="1" applyBorder="1" applyAlignment="1">
      <alignment horizontal="left" indent="10"/>
    </xf>
    <xf numFmtId="0" fontId="22" fillId="5" borderId="0" xfId="0" applyFont="1" applyFill="1" applyBorder="1" applyAlignment="1">
      <alignment horizontal="left" indent="1"/>
    </xf>
    <xf numFmtId="0" fontId="23" fillId="5" borderId="0" xfId="0" applyFont="1" applyFill="1" applyBorder="1"/>
    <xf numFmtId="0" fontId="21" fillId="5" borderId="26" xfId="0" applyFont="1" applyFill="1" applyBorder="1" applyAlignment="1">
      <alignment horizontal="left" indent="5"/>
    </xf>
    <xf numFmtId="0" fontId="21" fillId="5" borderId="0" xfId="0" applyFont="1" applyFill="1" applyBorder="1" applyAlignment="1">
      <alignment horizontal="left" indent="7"/>
    </xf>
    <xf numFmtId="0" fontId="21" fillId="5" borderId="0" xfId="0" applyFont="1" applyFill="1" applyBorder="1" applyAlignment="1">
      <alignment horizontal="left" indent="1"/>
    </xf>
    <xf numFmtId="0" fontId="24" fillId="5" borderId="0" xfId="0" applyFont="1" applyFill="1" applyBorder="1"/>
    <xf numFmtId="0" fontId="21" fillId="5" borderId="26" xfId="0" applyFont="1" applyFill="1" applyBorder="1" applyAlignment="1">
      <alignment horizontal="left" indent="4"/>
    </xf>
    <xf numFmtId="0" fontId="24" fillId="5" borderId="0" xfId="0" applyFont="1" applyFill="1" applyBorder="1" applyAlignment="1">
      <alignment horizontal="left" indent="4"/>
    </xf>
    <xf numFmtId="0" fontId="9" fillId="5" borderId="0" xfId="0" applyFont="1" applyFill="1" applyBorder="1"/>
    <xf numFmtId="0" fontId="25" fillId="5" borderId="0" xfId="0" applyFont="1" applyFill="1" applyBorder="1"/>
    <xf numFmtId="0" fontId="34" fillId="5" borderId="10" xfId="0" applyFont="1" applyFill="1" applyBorder="1" applyAlignment="1">
      <alignment horizontal="left" indent="2"/>
    </xf>
    <xf numFmtId="0" fontId="9" fillId="5" borderId="10" xfId="0" applyFont="1" applyFill="1" applyBorder="1"/>
    <xf numFmtId="0" fontId="9" fillId="5" borderId="10" xfId="0" applyFont="1" applyFill="1" applyBorder="1" applyAlignment="1">
      <alignment horizontal="left" indent="2"/>
    </xf>
    <xf numFmtId="0" fontId="3" fillId="5" borderId="10" xfId="0" applyFont="1" applyFill="1" applyBorder="1"/>
    <xf numFmtId="0" fontId="34" fillId="5" borderId="10" xfId="0" applyFont="1" applyFill="1" applyBorder="1" applyAlignment="1">
      <alignment horizontal="left"/>
    </xf>
    <xf numFmtId="0" fontId="9" fillId="5" borderId="10" xfId="0" applyFont="1" applyFill="1" applyBorder="1" applyAlignment="1">
      <alignment horizontal="left" indent="4"/>
    </xf>
    <xf numFmtId="0" fontId="9" fillId="5" borderId="12" xfId="0" applyFont="1" applyFill="1" applyBorder="1" applyAlignment="1">
      <alignment horizontal="left"/>
    </xf>
    <xf numFmtId="0" fontId="3" fillId="5" borderId="12" xfId="0" applyFont="1" applyFill="1" applyBorder="1"/>
    <xf numFmtId="0" fontId="9" fillId="5" borderId="0" xfId="0" applyFont="1" applyFill="1" applyBorder="1" applyAlignment="1">
      <alignment horizontal="left"/>
    </xf>
    <xf numFmtId="0" fontId="7" fillId="5" borderId="0" xfId="0" applyFont="1" applyFill="1" applyBorder="1"/>
    <xf numFmtId="0" fontId="4" fillId="5" borderId="26" xfId="0" applyFont="1" applyFill="1" applyBorder="1"/>
    <xf numFmtId="0" fontId="4" fillId="5" borderId="0" xfId="0" applyFont="1" applyFill="1" applyBorder="1"/>
    <xf numFmtId="0" fontId="3" fillId="5" borderId="28" xfId="0" applyFont="1" applyFill="1" applyBorder="1"/>
    <xf numFmtId="0" fontId="3" fillId="5" borderId="29" xfId="0" applyFont="1" applyFill="1" applyBorder="1"/>
    <xf numFmtId="0" fontId="3" fillId="5" borderId="30" xfId="0" applyFont="1" applyFill="1" applyBorder="1"/>
    <xf numFmtId="0" fontId="9" fillId="0" borderId="0" xfId="0" applyFont="1" applyAlignment="1">
      <alignment horizontal="left" indent="3"/>
    </xf>
    <xf numFmtId="0" fontId="39" fillId="0" borderId="0" xfId="0" applyFont="1" applyBorder="1" applyAlignment="1">
      <alignment horizontal="center" vertical="center"/>
    </xf>
    <xf numFmtId="0" fontId="39" fillId="0" borderId="0" xfId="0" applyFont="1" applyBorder="1" applyAlignment="1">
      <alignment vertical="center"/>
    </xf>
    <xf numFmtId="166" fontId="48" fillId="13" borderId="7" xfId="6" applyNumberFormat="1" applyFont="1" applyFill="1" applyBorder="1" applyAlignment="1">
      <alignment horizontal="center" vertical="center"/>
    </xf>
    <xf numFmtId="166" fontId="48" fillId="13" borderId="12" xfId="6" applyNumberFormat="1" applyFont="1" applyFill="1" applyBorder="1" applyAlignment="1">
      <alignment horizontal="center" vertical="center" wrapText="1"/>
    </xf>
    <xf numFmtId="166" fontId="48" fillId="13" borderId="12" xfId="6" applyNumberFormat="1" applyFont="1" applyFill="1" applyBorder="1" applyAlignment="1">
      <alignment horizontal="center" vertical="center"/>
    </xf>
    <xf numFmtId="166" fontId="48" fillId="13" borderId="8" xfId="6" applyNumberFormat="1" applyFont="1" applyFill="1" applyBorder="1" applyAlignment="1">
      <alignment horizontal="center" vertical="center" wrapText="1"/>
    </xf>
    <xf numFmtId="166" fontId="49" fillId="2" borderId="7" xfId="6" applyNumberFormat="1" applyFont="1" applyFill="1" applyBorder="1" applyAlignment="1">
      <alignment horizontal="center" vertical="center"/>
    </xf>
    <xf numFmtId="166" fontId="49" fillId="2" borderId="12" xfId="6" applyNumberFormat="1" applyFont="1" applyFill="1" applyBorder="1" applyAlignment="1">
      <alignment horizontal="center" vertical="center"/>
    </xf>
    <xf numFmtId="166" fontId="49" fillId="2" borderId="8" xfId="6" applyNumberFormat="1" applyFont="1" applyFill="1" applyBorder="1" applyAlignment="1">
      <alignment horizontal="center" vertical="center"/>
    </xf>
    <xf numFmtId="0" fontId="50" fillId="0" borderId="0" xfId="0" applyFont="1"/>
    <xf numFmtId="166" fontId="49" fillId="9" borderId="7" xfId="6" applyNumberFormat="1" applyFont="1" applyFill="1" applyBorder="1" applyAlignment="1">
      <alignment horizontal="center" vertical="center"/>
    </xf>
    <xf numFmtId="166" fontId="49" fillId="9" borderId="12" xfId="6" applyNumberFormat="1" applyFont="1" applyFill="1" applyBorder="1" applyAlignment="1">
      <alignment horizontal="center" vertical="center" wrapText="1"/>
    </xf>
    <xf numFmtId="166" fontId="49" fillId="9" borderId="8" xfId="6" applyNumberFormat="1" applyFont="1" applyFill="1" applyBorder="1" applyAlignment="1">
      <alignment horizontal="center" vertical="center" wrapText="1"/>
    </xf>
    <xf numFmtId="166" fontId="49" fillId="14" borderId="14" xfId="6" applyNumberFormat="1" applyFont="1" applyFill="1" applyBorder="1" applyAlignment="1">
      <alignment horizontal="center" vertical="center" wrapText="1"/>
    </xf>
    <xf numFmtId="166" fontId="51" fillId="15" borderId="6" xfId="6" applyNumberFormat="1" applyFont="1" applyFill="1" applyBorder="1" applyAlignment="1">
      <alignment horizontal="center" vertical="center" wrapText="1"/>
    </xf>
    <xf numFmtId="166" fontId="51" fillId="6" borderId="6" xfId="6" applyNumberFormat="1" applyFont="1" applyFill="1" applyBorder="1" applyAlignment="1">
      <alignment horizontal="center" vertical="center" wrapText="1"/>
    </xf>
    <xf numFmtId="166" fontId="49" fillId="9" borderId="10" xfId="6" applyNumberFormat="1" applyFont="1" applyFill="1" applyBorder="1" applyAlignment="1">
      <alignment horizontal="center" vertical="center" wrapText="1"/>
    </xf>
    <xf numFmtId="0" fontId="52" fillId="0" borderId="0" xfId="0" applyFont="1"/>
    <xf numFmtId="0" fontId="4" fillId="0" borderId="0" xfId="5" applyFont="1" applyAlignment="1" applyProtection="1">
      <alignment horizontal="left" indent="6"/>
    </xf>
    <xf numFmtId="0" fontId="4" fillId="0" borderId="0" xfId="5" applyFont="1" applyAlignment="1" applyProtection="1">
      <alignment horizontal="left" indent="11"/>
    </xf>
    <xf numFmtId="0" fontId="3" fillId="7" borderId="6" xfId="5" applyFont="1" applyFill="1" applyBorder="1" applyAlignment="1" applyProtection="1">
      <alignment horizontal="center" vertical="center"/>
    </xf>
    <xf numFmtId="43" fontId="3" fillId="7" borderId="6" xfId="6" applyFont="1" applyFill="1" applyBorder="1" applyAlignment="1" applyProtection="1">
      <alignment vertical="center"/>
    </xf>
    <xf numFmtId="43" fontId="3" fillId="7" borderId="6" xfId="6" applyFont="1" applyFill="1" applyBorder="1" applyAlignment="1" applyProtection="1">
      <alignment vertical="center" wrapText="1"/>
    </xf>
    <xf numFmtId="165" fontId="3" fillId="7" borderId="6" xfId="6" applyNumberFormat="1" applyFont="1" applyFill="1" applyBorder="1" applyAlignment="1" applyProtection="1">
      <alignment vertical="center"/>
    </xf>
    <xf numFmtId="0" fontId="3" fillId="7" borderId="6" xfId="5" applyFont="1" applyFill="1" applyBorder="1" applyAlignment="1" applyProtection="1">
      <alignment vertical="center"/>
    </xf>
    <xf numFmtId="0" fontId="3" fillId="2" borderId="6" xfId="5" applyFont="1" applyFill="1" applyBorder="1" applyAlignment="1" applyProtection="1">
      <alignment horizontal="center" vertical="center"/>
    </xf>
    <xf numFmtId="0" fontId="3" fillId="2" borderId="6" xfId="5" applyFont="1" applyFill="1" applyBorder="1" applyAlignment="1" applyProtection="1">
      <alignment vertical="center"/>
    </xf>
    <xf numFmtId="0" fontId="35" fillId="2" borderId="6" xfId="5" applyFont="1" applyFill="1" applyBorder="1" applyAlignment="1" applyProtection="1">
      <alignment vertical="center"/>
    </xf>
    <xf numFmtId="0" fontId="35" fillId="7" borderId="6" xfId="5" applyFont="1" applyFill="1" applyBorder="1" applyAlignment="1" applyProtection="1">
      <alignment vertical="center"/>
    </xf>
    <xf numFmtId="0" fontId="31" fillId="5" borderId="12" xfId="0" applyFont="1" applyFill="1" applyBorder="1"/>
    <xf numFmtId="43" fontId="53" fillId="0" borderId="6" xfId="6" applyFont="1" applyFill="1" applyBorder="1" applyAlignment="1">
      <alignment horizontal="center" vertical="center"/>
    </xf>
    <xf numFmtId="43" fontId="55" fillId="0" borderId="6" xfId="6" applyFont="1" applyFill="1" applyBorder="1" applyAlignment="1">
      <alignment horizontal="center" vertical="center" wrapText="1"/>
    </xf>
    <xf numFmtId="0" fontId="56" fillId="0" borderId="6" xfId="6" applyNumberFormat="1" applyFont="1" applyFill="1" applyBorder="1" applyAlignment="1">
      <alignment horizontal="center" vertical="center"/>
    </xf>
    <xf numFmtId="43" fontId="56" fillId="0" borderId="6" xfId="6" applyFont="1" applyFill="1" applyBorder="1" applyAlignment="1">
      <alignment horizontal="center" wrapText="1"/>
    </xf>
    <xf numFmtId="43" fontId="57" fillId="0" borderId="6" xfId="6" applyFont="1" applyFill="1" applyBorder="1" applyAlignment="1">
      <alignment horizontal="center"/>
    </xf>
    <xf numFmtId="43" fontId="58" fillId="0" borderId="6" xfId="6" applyFont="1" applyFill="1" applyBorder="1" applyAlignment="1">
      <alignment horizontal="center" vertical="center"/>
    </xf>
    <xf numFmtId="43" fontId="56" fillId="0" borderId="6" xfId="6" applyFont="1" applyFill="1" applyBorder="1" applyAlignment="1">
      <alignment horizontal="center" vertical="center" wrapText="1"/>
    </xf>
    <xf numFmtId="43" fontId="59" fillId="0" borderId="55" xfId="6" applyFont="1" applyFill="1" applyBorder="1" applyAlignment="1">
      <alignment horizontal="center" wrapText="1"/>
    </xf>
    <xf numFmtId="43" fontId="59" fillId="0" borderId="56" xfId="6" applyFont="1" applyFill="1" applyBorder="1" applyAlignment="1">
      <alignment horizontal="center" wrapText="1"/>
    </xf>
    <xf numFmtId="43" fontId="1" fillId="0" borderId="6" xfId="6" applyFont="1" applyFill="1" applyBorder="1" applyAlignment="1">
      <alignment horizontal="center"/>
    </xf>
    <xf numFmtId="43" fontId="59" fillId="0" borderId="57" xfId="6" applyFont="1" applyFill="1" applyBorder="1" applyAlignment="1">
      <alignment horizontal="center" wrapText="1"/>
    </xf>
    <xf numFmtId="43" fontId="59" fillId="0" borderId="6" xfId="6" applyFont="1" applyFill="1" applyBorder="1" applyAlignment="1">
      <alignment horizontal="center" wrapText="1"/>
    </xf>
    <xf numFmtId="43" fontId="11" fillId="0" borderId="0" xfId="6" applyFont="1" applyFill="1" applyAlignment="1">
      <alignment horizontal="center" vertical="center"/>
    </xf>
    <xf numFmtId="43" fontId="12" fillId="0" borderId="0" xfId="6" applyFont="1" applyFill="1" applyBorder="1" applyAlignment="1" applyProtection="1">
      <alignment horizontal="center"/>
    </xf>
    <xf numFmtId="43" fontId="59" fillId="0" borderId="58" xfId="6" applyFont="1" applyFill="1" applyBorder="1" applyAlignment="1">
      <alignment horizontal="center" wrapText="1"/>
    </xf>
    <xf numFmtId="43" fontId="59" fillId="0" borderId="59" xfId="6" applyFont="1" applyFill="1" applyBorder="1" applyAlignment="1">
      <alignment horizontal="center" wrapText="1"/>
    </xf>
    <xf numFmtId="43" fontId="1" fillId="0" borderId="0" xfId="6" applyFont="1" applyFill="1" applyAlignment="1">
      <alignment horizontal="center"/>
    </xf>
    <xf numFmtId="43" fontId="59" fillId="0" borderId="60" xfId="6" applyFont="1" applyFill="1" applyBorder="1" applyAlignment="1">
      <alignment horizontal="center" wrapText="1"/>
    </xf>
    <xf numFmtId="43" fontId="56" fillId="0" borderId="13" xfId="6" applyFont="1" applyFill="1" applyBorder="1" applyAlignment="1">
      <alignment horizontal="center" vertical="center" wrapText="1"/>
    </xf>
    <xf numFmtId="43" fontId="59" fillId="0" borderId="61" xfId="6" applyFont="1" applyFill="1" applyBorder="1" applyAlignment="1">
      <alignment horizontal="center" wrapText="1"/>
    </xf>
    <xf numFmtId="43" fontId="56" fillId="0" borderId="6" xfId="6" applyFont="1" applyFill="1" applyBorder="1" applyAlignment="1">
      <alignment horizontal="center" vertical="top"/>
    </xf>
    <xf numFmtId="43" fontId="56" fillId="0" borderId="7" xfId="6" applyFont="1" applyFill="1" applyBorder="1" applyAlignment="1">
      <alignment horizontal="center" vertical="center" wrapText="1"/>
    </xf>
    <xf numFmtId="43" fontId="56" fillId="0" borderId="8" xfId="6" applyFont="1" applyFill="1" applyBorder="1" applyAlignment="1">
      <alignment horizontal="center" vertical="center" wrapText="1"/>
    </xf>
    <xf numFmtId="43" fontId="57" fillId="0" borderId="6" xfId="6" applyFont="1" applyFill="1" applyBorder="1" applyAlignment="1">
      <alignment horizontal="center" wrapText="1"/>
    </xf>
    <xf numFmtId="43" fontId="12" fillId="0" borderId="6" xfId="6" applyFont="1" applyFill="1" applyBorder="1" applyAlignment="1" applyProtection="1">
      <alignment horizontal="center"/>
    </xf>
    <xf numFmtId="43" fontId="56" fillId="0" borderId="6" xfId="6" applyFont="1" applyFill="1" applyBorder="1" applyAlignment="1" applyProtection="1">
      <alignment horizontal="center" vertical="center"/>
    </xf>
    <xf numFmtId="43" fontId="59" fillId="0" borderId="62" xfId="6" applyFont="1" applyFill="1" applyBorder="1" applyAlignment="1">
      <alignment horizontal="center" wrapText="1"/>
    </xf>
    <xf numFmtId="43" fontId="1" fillId="0" borderId="13" xfId="6" applyFont="1" applyFill="1" applyBorder="1" applyAlignment="1">
      <alignment horizontal="center"/>
    </xf>
    <xf numFmtId="43" fontId="59" fillId="0" borderId="63" xfId="6" applyFont="1" applyFill="1" applyBorder="1" applyAlignment="1">
      <alignment horizontal="center" wrapText="1"/>
    </xf>
    <xf numFmtId="43" fontId="59" fillId="0" borderId="64" xfId="6" applyFont="1" applyFill="1" applyBorder="1" applyAlignment="1">
      <alignment horizontal="center" wrapText="1"/>
    </xf>
    <xf numFmtId="43" fontId="59" fillId="0" borderId="13" xfId="6" applyFont="1" applyFill="1" applyBorder="1" applyAlignment="1">
      <alignment horizontal="center" wrapText="1"/>
    </xf>
    <xf numFmtId="43" fontId="1" fillId="0" borderId="8" xfId="6" applyFont="1" applyFill="1" applyBorder="1" applyAlignment="1">
      <alignment horizontal="center"/>
    </xf>
    <xf numFmtId="43" fontId="59" fillId="0" borderId="8" xfId="6" applyFont="1" applyFill="1" applyBorder="1" applyAlignment="1">
      <alignment horizontal="center" wrapText="1"/>
    </xf>
    <xf numFmtId="43" fontId="56" fillId="0" borderId="6" xfId="6" applyFont="1" applyFill="1" applyBorder="1" applyAlignment="1">
      <alignment horizontal="center" vertical="top" wrapText="1"/>
    </xf>
    <xf numFmtId="43" fontId="1" fillId="0" borderId="6" xfId="6" applyFont="1" applyFill="1" applyBorder="1" applyAlignment="1">
      <alignment horizontal="center" vertical="center"/>
    </xf>
    <xf numFmtId="4" fontId="60" fillId="0" borderId="6" xfId="0" applyNumberFormat="1" applyFont="1" applyFill="1" applyBorder="1" applyAlignment="1">
      <alignment vertical="center"/>
    </xf>
    <xf numFmtId="4" fontId="60" fillId="0" borderId="6" xfId="0" applyNumberFormat="1" applyFont="1" applyFill="1" applyBorder="1" applyAlignment="1">
      <alignment horizontal="right" vertical="center" wrapText="1"/>
    </xf>
    <xf numFmtId="4" fontId="61" fillId="0" borderId="6" xfId="0" applyNumberFormat="1" applyFont="1" applyFill="1" applyBorder="1" applyAlignment="1">
      <alignment horizontal="right" vertical="center" wrapText="1"/>
    </xf>
    <xf numFmtId="4" fontId="60" fillId="0" borderId="6" xfId="5" applyNumberFormat="1" applyFont="1" applyFill="1" applyBorder="1" applyAlignment="1" applyProtection="1">
      <alignment horizontal="right" vertical="center"/>
    </xf>
    <xf numFmtId="167" fontId="62" fillId="0" borderId="55" xfId="0" applyNumberFormat="1" applyFont="1" applyFill="1" applyBorder="1" applyAlignment="1">
      <alignment horizontal="center" wrapText="1"/>
    </xf>
    <xf numFmtId="168" fontId="62" fillId="0" borderId="55" xfId="0" applyNumberFormat="1" applyFont="1" applyFill="1" applyBorder="1" applyAlignment="1">
      <alignment horizontal="center" wrapText="1"/>
    </xf>
    <xf numFmtId="168" fontId="62" fillId="0" borderId="58" xfId="0" applyNumberFormat="1" applyFont="1" applyFill="1" applyBorder="1" applyAlignment="1">
      <alignment horizontal="center" wrapText="1"/>
    </xf>
    <xf numFmtId="167" fontId="62" fillId="0" borderId="58" xfId="0" applyNumberFormat="1" applyFont="1" applyFill="1" applyBorder="1" applyAlignment="1">
      <alignment horizontal="center" wrapText="1"/>
    </xf>
    <xf numFmtId="169" fontId="62" fillId="0" borderId="58" xfId="0" applyNumberFormat="1" applyFont="1" applyFill="1" applyBorder="1" applyAlignment="1">
      <alignment horizontal="center" wrapText="1"/>
    </xf>
    <xf numFmtId="0" fontId="0" fillId="0" borderId="0" xfId="0" applyFill="1"/>
    <xf numFmtId="4" fontId="63" fillId="0" borderId="37" xfId="0" applyNumberFormat="1" applyFont="1" applyFill="1" applyBorder="1" applyAlignment="1">
      <alignment horizontal="right" vertical="center" wrapText="1"/>
    </xf>
    <xf numFmtId="43" fontId="11" fillId="0" borderId="0" xfId="6" applyFont="1" applyFill="1" applyAlignment="1">
      <alignment horizontal="center" vertical="center" wrapText="1"/>
    </xf>
    <xf numFmtId="43" fontId="1" fillId="0" borderId="11" xfId="6" applyFont="1" applyFill="1" applyBorder="1" applyAlignment="1">
      <alignment horizontal="center"/>
    </xf>
    <xf numFmtId="43" fontId="1" fillId="0" borderId="14" xfId="6" applyFont="1" applyFill="1" applyBorder="1" applyAlignment="1">
      <alignment horizontal="center"/>
    </xf>
    <xf numFmtId="43" fontId="56" fillId="0" borderId="14" xfId="6" applyFont="1" applyFill="1" applyBorder="1" applyAlignment="1">
      <alignment horizontal="center" vertical="center" wrapText="1"/>
    </xf>
    <xf numFmtId="43" fontId="56" fillId="0" borderId="6" xfId="6" applyFont="1" applyFill="1" applyBorder="1" applyAlignment="1">
      <alignment horizontal="left" vertical="top"/>
    </xf>
    <xf numFmtId="43" fontId="53" fillId="0" borderId="0" xfId="6" applyFont="1" applyFill="1" applyAlignment="1">
      <alignment horizontal="center" vertical="center"/>
    </xf>
    <xf numFmtId="43" fontId="56" fillId="0" borderId="6" xfId="6" applyFont="1" applyFill="1" applyBorder="1" applyAlignment="1">
      <alignment horizontal="center" vertical="center"/>
    </xf>
    <xf numFmtId="2" fontId="60" fillId="0" borderId="6" xfId="5" applyNumberFormat="1" applyFont="1" applyFill="1" applyBorder="1" applyAlignment="1" applyProtection="1">
      <alignment horizontal="right" vertical="center"/>
    </xf>
    <xf numFmtId="2" fontId="5" fillId="0" borderId="6" xfId="5" applyNumberFormat="1" applyFont="1" applyFill="1" applyBorder="1" applyAlignment="1" applyProtection="1"/>
    <xf numFmtId="166" fontId="64" fillId="0" borderId="6" xfId="6" applyNumberFormat="1" applyFont="1" applyFill="1" applyBorder="1"/>
    <xf numFmtId="2" fontId="65" fillId="0" borderId="6" xfId="5" applyNumberFormat="1" applyFont="1" applyFill="1" applyBorder="1" applyAlignment="1" applyProtection="1">
      <alignment horizontal="right" vertical="center"/>
    </xf>
    <xf numFmtId="43" fontId="60" fillId="0" borderId="6" xfId="6" applyFont="1" applyFill="1" applyBorder="1" applyAlignment="1">
      <alignment horizontal="right" vertical="center"/>
    </xf>
    <xf numFmtId="2" fontId="60" fillId="0" borderId="6" xfId="0" applyNumberFormat="1" applyFont="1" applyFill="1" applyBorder="1" applyAlignment="1">
      <alignment horizontal="right" vertical="center"/>
    </xf>
    <xf numFmtId="2" fontId="66" fillId="0" borderId="6" xfId="0" applyNumberFormat="1" applyFont="1" applyFill="1" applyBorder="1" applyAlignment="1">
      <alignment horizontal="right" vertical="center"/>
    </xf>
    <xf numFmtId="2" fontId="56" fillId="0" borderId="6" xfId="0" applyNumberFormat="1" applyFont="1" applyFill="1" applyBorder="1" applyAlignment="1">
      <alignment horizontal="right" vertical="center"/>
    </xf>
    <xf numFmtId="2" fontId="56" fillId="0" borderId="6" xfId="0" applyNumberFormat="1" applyFont="1" applyFill="1" applyBorder="1" applyAlignment="1">
      <alignment horizontal="right" vertical="center" wrapText="1"/>
    </xf>
    <xf numFmtId="43" fontId="67" fillId="0" borderId="6" xfId="6" applyFont="1" applyFill="1" applyBorder="1" applyAlignment="1">
      <alignment horizontal="center"/>
    </xf>
    <xf numFmtId="43" fontId="67" fillId="0" borderId="6" xfId="6" applyFont="1" applyFill="1" applyBorder="1" applyAlignment="1" applyProtection="1">
      <alignment horizontal="center"/>
    </xf>
    <xf numFmtId="2" fontId="60" fillId="0" borderId="6" xfId="0" applyNumberFormat="1" applyFont="1" applyFill="1" applyBorder="1" applyAlignment="1">
      <alignment vertical="center"/>
    </xf>
    <xf numFmtId="170" fontId="60" fillId="0" borderId="6" xfId="0" applyNumberFormat="1" applyFont="1" applyFill="1" applyBorder="1" applyAlignment="1">
      <alignment horizontal="right" vertical="center"/>
    </xf>
    <xf numFmtId="2" fontId="60" fillId="0" borderId="6" xfId="6" applyNumberFormat="1" applyFont="1" applyFill="1" applyBorder="1" applyAlignment="1">
      <alignment horizontal="right" vertical="center"/>
    </xf>
    <xf numFmtId="171" fontId="60" fillId="0" borderId="6" xfId="6" applyNumberFormat="1" applyFont="1" applyFill="1" applyBorder="1" applyAlignment="1">
      <alignment vertical="center"/>
    </xf>
    <xf numFmtId="4" fontId="56" fillId="0" borderId="6" xfId="0" applyNumberFormat="1" applyFont="1" applyFill="1" applyBorder="1" applyAlignment="1">
      <alignment horizontal="right" vertical="center" wrapText="1"/>
    </xf>
    <xf numFmtId="2" fontId="60" fillId="0" borderId="6" xfId="0" applyNumberFormat="1" applyFont="1" applyFill="1" applyBorder="1" applyAlignment="1">
      <alignment horizontal="center" vertical="center"/>
    </xf>
    <xf numFmtId="43" fontId="66" fillId="0" borderId="6" xfId="6" applyNumberFormat="1" applyFont="1" applyFill="1" applyBorder="1" applyAlignment="1">
      <alignment horizontal="right" vertical="center"/>
    </xf>
    <xf numFmtId="43" fontId="67" fillId="0" borderId="6" xfId="6" applyFont="1" applyFill="1" applyBorder="1" applyAlignment="1">
      <alignment horizontal="center" vertical="top"/>
    </xf>
    <xf numFmtId="43" fontId="67" fillId="0" borderId="6" xfId="6" applyFont="1" applyFill="1" applyBorder="1" applyAlignment="1">
      <alignment horizontal="left" vertical="top"/>
    </xf>
    <xf numFmtId="43" fontId="59" fillId="0" borderId="11" xfId="6" applyFont="1" applyFill="1" applyBorder="1" applyAlignment="1">
      <alignment horizontal="center" wrapText="1"/>
    </xf>
    <xf numFmtId="43" fontId="59" fillId="0" borderId="14" xfId="6" applyFont="1" applyFill="1" applyBorder="1" applyAlignment="1">
      <alignment horizontal="center" wrapText="1"/>
    </xf>
    <xf numFmtId="43" fontId="67" fillId="0" borderId="6" xfId="6" applyFont="1" applyFill="1" applyBorder="1" applyAlignment="1">
      <alignment horizontal="center" wrapText="1"/>
    </xf>
    <xf numFmtId="43" fontId="69" fillId="0" borderId="6" xfId="6" applyFont="1" applyFill="1" applyBorder="1" applyAlignment="1">
      <alignment horizontal="center" vertical="center" wrapText="1"/>
    </xf>
    <xf numFmtId="43" fontId="56" fillId="0" borderId="7" xfId="6" applyFont="1" applyFill="1" applyBorder="1" applyAlignment="1">
      <alignment horizontal="center" vertical="center"/>
    </xf>
    <xf numFmtId="43" fontId="53" fillId="0" borderId="4" xfId="6" applyFont="1" applyFill="1" applyBorder="1" applyAlignment="1">
      <alignment horizontal="center" vertical="center"/>
    </xf>
    <xf numFmtId="0" fontId="70" fillId="0" borderId="6" xfId="8" applyFont="1" applyFill="1" applyBorder="1" applyAlignment="1">
      <alignment horizontal="center" vertical="center"/>
    </xf>
    <xf numFmtId="0" fontId="47" fillId="0" borderId="6" xfId="8" applyFont="1" applyFill="1" applyBorder="1" applyAlignment="1">
      <alignment horizontal="center" vertical="center"/>
    </xf>
    <xf numFmtId="43" fontId="70" fillId="0" borderId="6" xfId="6" applyFont="1" applyBorder="1" applyAlignment="1">
      <alignment horizontal="center" vertical="center"/>
    </xf>
    <xf numFmtId="0" fontId="70" fillId="0" borderId="6" xfId="8" applyFont="1" applyBorder="1" applyAlignment="1">
      <alignment horizontal="center" vertical="center"/>
    </xf>
    <xf numFmtId="0" fontId="70" fillId="0" borderId="0" xfId="8" applyFont="1" applyAlignment="1">
      <alignment vertical="center"/>
    </xf>
    <xf numFmtId="0" fontId="13" fillId="0" borderId="0" xfId="8" applyFont="1" applyAlignment="1">
      <alignment vertical="center"/>
    </xf>
    <xf numFmtId="0" fontId="71" fillId="0" borderId="6" xfId="9" applyFont="1" applyFill="1" applyBorder="1" applyAlignment="1" applyProtection="1">
      <alignment horizontal="center" vertical="center"/>
    </xf>
    <xf numFmtId="0" fontId="71" fillId="0" borderId="6" xfId="9" applyFont="1" applyFill="1" applyBorder="1" applyAlignment="1" applyProtection="1">
      <alignment horizontal="left" vertical="center"/>
    </xf>
    <xf numFmtId="0" fontId="72" fillId="0" borderId="6" xfId="10" applyFont="1" applyFill="1" applyBorder="1" applyAlignment="1">
      <alignment vertical="top"/>
    </xf>
    <xf numFmtId="0" fontId="58" fillId="0" borderId="6" xfId="0" applyFont="1" applyFill="1" applyBorder="1" applyAlignment="1">
      <alignment horizontal="left" vertical="center"/>
    </xf>
    <xf numFmtId="166" fontId="64" fillId="0" borderId="6" xfId="6" applyNumberFormat="1" applyFont="1" applyFill="1" applyBorder="1" applyAlignment="1">
      <alignment vertical="center"/>
    </xf>
    <xf numFmtId="43" fontId="13" fillId="0" borderId="6" xfId="6" applyFont="1" applyFill="1" applyBorder="1"/>
    <xf numFmtId="164" fontId="13" fillId="0" borderId="6" xfId="8" applyNumberFormat="1" applyFont="1" applyFill="1" applyBorder="1"/>
    <xf numFmtId="43" fontId="13" fillId="0" borderId="6" xfId="6" applyFont="1" applyFill="1" applyBorder="1" applyAlignment="1">
      <alignment wrapText="1"/>
    </xf>
    <xf numFmtId="171" fontId="13" fillId="0" borderId="6" xfId="6" applyNumberFormat="1" applyFont="1" applyFill="1" applyBorder="1"/>
    <xf numFmtId="166" fontId="64" fillId="0" borderId="0" xfId="6" applyNumberFormat="1" applyFont="1" applyFill="1" applyAlignment="1">
      <alignment vertical="center"/>
    </xf>
    <xf numFmtId="43" fontId="18" fillId="0" borderId="6" xfId="6" applyFont="1" applyFill="1" applyBorder="1"/>
    <xf numFmtId="0" fontId="13" fillId="0" borderId="6" xfId="8" applyFont="1" applyFill="1" applyBorder="1"/>
    <xf numFmtId="0" fontId="13" fillId="0" borderId="0" xfId="8" applyFont="1" applyFill="1"/>
    <xf numFmtId="43" fontId="72" fillId="0" borderId="6" xfId="6" applyFont="1" applyFill="1" applyBorder="1" applyAlignment="1">
      <alignment vertical="top"/>
    </xf>
    <xf numFmtId="166" fontId="64" fillId="0" borderId="0" xfId="6" applyNumberFormat="1" applyFont="1" applyFill="1"/>
    <xf numFmtId="168" fontId="62" fillId="0" borderId="59" xfId="0" applyNumberFormat="1" applyFont="1" applyFill="1" applyBorder="1" applyAlignment="1">
      <alignment horizontal="center" wrapText="1"/>
    </xf>
    <xf numFmtId="168" fontId="62" fillId="0" borderId="56" xfId="0" applyNumberFormat="1" applyFont="1" applyFill="1" applyBorder="1" applyAlignment="1">
      <alignment horizontal="center" wrapText="1"/>
    </xf>
    <xf numFmtId="169" fontId="62" fillId="0" borderId="55" xfId="0" applyNumberFormat="1" applyFont="1" applyFill="1" applyBorder="1" applyAlignment="1">
      <alignment horizontal="center" wrapText="1"/>
    </xf>
    <xf numFmtId="43" fontId="13" fillId="0" borderId="7" xfId="6" applyFont="1" applyFill="1" applyBorder="1"/>
    <xf numFmtId="43" fontId="64" fillId="0" borderId="6" xfId="6" applyNumberFormat="1" applyFont="1" applyFill="1" applyBorder="1"/>
    <xf numFmtId="43" fontId="64" fillId="0" borderId="6" xfId="6" applyFont="1" applyFill="1" applyBorder="1"/>
    <xf numFmtId="166" fontId="64" fillId="0" borderId="0" xfId="6" applyNumberFormat="1" applyFont="1" applyFill="1" applyBorder="1"/>
    <xf numFmtId="2" fontId="60" fillId="0" borderId="6" xfId="0" applyNumberFormat="1" applyFont="1" applyFill="1" applyBorder="1" applyAlignment="1">
      <alignment vertical="top"/>
    </xf>
    <xf numFmtId="4" fontId="56" fillId="0" borderId="6" xfId="0" applyNumberFormat="1" applyFont="1" applyFill="1" applyBorder="1" applyAlignment="1">
      <alignment vertical="top"/>
    </xf>
    <xf numFmtId="166" fontId="64" fillId="0" borderId="0" xfId="6" applyNumberFormat="1" applyFont="1" applyFill="1" applyBorder="1" applyAlignment="1">
      <alignment vertical="center"/>
    </xf>
    <xf numFmtId="0" fontId="72" fillId="0" borderId="6" xfId="10" applyFont="1" applyFill="1" applyBorder="1" applyAlignment="1">
      <alignment horizontal="center" vertical="top"/>
    </xf>
    <xf numFmtId="0" fontId="72" fillId="0" borderId="6" xfId="0" applyFont="1" applyFill="1" applyBorder="1" applyAlignment="1">
      <alignment vertical="top"/>
    </xf>
    <xf numFmtId="0" fontId="60" fillId="0" borderId="6" xfId="5" applyFont="1" applyFill="1" applyBorder="1" applyAlignment="1" applyProtection="1">
      <alignment vertical="top"/>
    </xf>
    <xf numFmtId="166" fontId="64" fillId="0" borderId="6" xfId="6" applyNumberFormat="1" applyFont="1" applyFill="1" applyBorder="1" applyAlignment="1"/>
    <xf numFmtId="166" fontId="64" fillId="0" borderId="0" xfId="6" applyNumberFormat="1" applyFont="1" applyFill="1" applyAlignment="1"/>
    <xf numFmtId="0" fontId="60" fillId="0" borderId="6" xfId="10" applyFont="1" applyFill="1" applyBorder="1" applyAlignment="1">
      <alignment vertical="top"/>
    </xf>
    <xf numFmtId="166" fontId="64" fillId="0" borderId="6" xfId="6" applyNumberFormat="1" applyFont="1" applyFill="1" applyBorder="1" applyAlignment="1">
      <alignment horizontal="center" vertical="center"/>
    </xf>
    <xf numFmtId="0" fontId="60" fillId="0" borderId="6" xfId="5" applyFont="1" applyFill="1" applyBorder="1" applyAlignment="1" applyProtection="1">
      <alignment vertical="top" wrapText="1"/>
    </xf>
    <xf numFmtId="0" fontId="13" fillId="0" borderId="0" xfId="8" applyFont="1" applyFill="1" applyAlignment="1">
      <alignment vertical="center"/>
    </xf>
    <xf numFmtId="0" fontId="72" fillId="0" borderId="6" xfId="10" applyFont="1" applyFill="1" applyBorder="1" applyAlignment="1">
      <alignment vertical="top" wrapText="1"/>
    </xf>
    <xf numFmtId="0" fontId="72" fillId="0" borderId="6" xfId="6" applyNumberFormat="1" applyFont="1" applyFill="1" applyBorder="1" applyAlignment="1">
      <alignment vertical="top"/>
    </xf>
    <xf numFmtId="43" fontId="72" fillId="0" borderId="6" xfId="6" applyFont="1" applyFill="1" applyBorder="1" applyAlignment="1">
      <alignment vertical="top" wrapText="1"/>
    </xf>
    <xf numFmtId="0" fontId="60" fillId="0" borderId="6" xfId="0" applyFont="1" applyFill="1" applyBorder="1" applyAlignment="1">
      <alignment vertical="top"/>
    </xf>
    <xf numFmtId="43" fontId="73" fillId="0" borderId="6" xfId="6" applyFont="1" applyFill="1" applyBorder="1" applyAlignment="1">
      <alignment vertical="center"/>
    </xf>
    <xf numFmtId="0" fontId="74" fillId="0" borderId="6" xfId="0" applyFont="1" applyFill="1" applyBorder="1" applyAlignment="1">
      <alignment horizontal="left" wrapText="1"/>
    </xf>
    <xf numFmtId="2" fontId="72" fillId="0" borderId="6" xfId="10" applyNumberFormat="1" applyFont="1" applyFill="1" applyBorder="1" applyAlignment="1">
      <alignment vertical="top"/>
    </xf>
    <xf numFmtId="166" fontId="13" fillId="0" borderId="6" xfId="8" applyNumberFormat="1" applyFont="1" applyFill="1" applyBorder="1"/>
    <xf numFmtId="0" fontId="13" fillId="0" borderId="0" xfId="8" applyFont="1"/>
    <xf numFmtId="43" fontId="13" fillId="0" borderId="0" xfId="6" applyFont="1"/>
    <xf numFmtId="0" fontId="13" fillId="0" borderId="0" xfId="8" applyFont="1" applyAlignment="1">
      <alignment wrapText="1"/>
    </xf>
    <xf numFmtId="166" fontId="64" fillId="0" borderId="7" xfId="6" applyNumberFormat="1" applyFont="1" applyFill="1" applyBorder="1"/>
    <xf numFmtId="169" fontId="62" fillId="0" borderId="6" xfId="0" applyNumberFormat="1" applyFont="1" applyFill="1" applyBorder="1" applyAlignment="1">
      <alignment horizontal="center" wrapText="1"/>
    </xf>
    <xf numFmtId="168" fontId="62" fillId="0" borderId="6" xfId="0" applyNumberFormat="1" applyFont="1" applyFill="1" applyBorder="1" applyAlignment="1">
      <alignment horizontal="center" wrapText="1"/>
    </xf>
    <xf numFmtId="171" fontId="64" fillId="0" borderId="6" xfId="6" applyNumberFormat="1" applyFont="1" applyFill="1" applyBorder="1" applyAlignment="1">
      <alignment vertical="center"/>
    </xf>
    <xf numFmtId="0" fontId="64" fillId="0" borderId="6" xfId="8" applyFont="1" applyFill="1" applyBorder="1"/>
    <xf numFmtId="167" fontId="62" fillId="0" borderId="6" xfId="0" applyNumberFormat="1" applyFont="1" applyFill="1" applyBorder="1" applyAlignment="1">
      <alignment horizontal="center" wrapText="1"/>
    </xf>
    <xf numFmtId="166" fontId="64" fillId="0" borderId="6" xfId="6" applyNumberFormat="1" applyFont="1" applyFill="1" applyBorder="1" applyAlignment="1">
      <alignment wrapText="1"/>
    </xf>
    <xf numFmtId="169" fontId="59" fillId="0" borderId="6" xfId="0" applyNumberFormat="1" applyFont="1" applyFill="1" applyBorder="1" applyAlignment="1">
      <alignment horizontal="center" wrapText="1"/>
    </xf>
    <xf numFmtId="166" fontId="64" fillId="0" borderId="14" xfId="6" applyNumberFormat="1" applyFont="1" applyFill="1" applyBorder="1"/>
    <xf numFmtId="171" fontId="64" fillId="0" borderId="14" xfId="6" applyNumberFormat="1" applyFont="1" applyFill="1" applyBorder="1" applyAlignment="1">
      <alignment vertical="center"/>
    </xf>
    <xf numFmtId="0" fontId="64" fillId="0" borderId="14" xfId="8" applyFont="1" applyFill="1" applyBorder="1"/>
    <xf numFmtId="166" fontId="64" fillId="0" borderId="14" xfId="6" applyNumberFormat="1" applyFont="1" applyFill="1" applyBorder="1" applyAlignment="1">
      <alignment vertical="center"/>
    </xf>
    <xf numFmtId="166" fontId="64" fillId="0" borderId="14" xfId="6" applyNumberFormat="1" applyFont="1" applyFill="1" applyBorder="1" applyAlignment="1">
      <alignment wrapText="1"/>
    </xf>
    <xf numFmtId="0" fontId="64" fillId="0" borderId="6" xfId="9" applyFont="1" applyFill="1" applyBorder="1" applyAlignment="1" applyProtection="1">
      <alignment horizontal="left" vertical="center"/>
    </xf>
    <xf numFmtId="0" fontId="56" fillId="0" borderId="6" xfId="10" applyFont="1" applyFill="1" applyBorder="1" applyAlignment="1">
      <alignment vertical="top"/>
    </xf>
    <xf numFmtId="43" fontId="64" fillId="0" borderId="6" xfId="6" applyFont="1" applyFill="1" applyBorder="1" applyAlignment="1">
      <alignment vertical="center"/>
    </xf>
    <xf numFmtId="167" fontId="74" fillId="0" borderId="58" xfId="11" applyNumberFormat="1" applyFont="1" applyFill="1" applyBorder="1" applyAlignment="1">
      <alignment horizontal="center" wrapText="1"/>
    </xf>
    <xf numFmtId="0" fontId="64" fillId="0" borderId="6" xfId="8" applyFont="1" applyFill="1" applyBorder="1" applyAlignment="1">
      <alignment vertical="center"/>
    </xf>
    <xf numFmtId="168" fontId="74" fillId="0" borderId="58" xfId="11" applyNumberFormat="1" applyFont="1" applyFill="1" applyBorder="1" applyAlignment="1">
      <alignment horizontal="center" wrapText="1"/>
    </xf>
    <xf numFmtId="168" fontId="74" fillId="0" borderId="58" xfId="12" applyNumberFormat="1" applyFont="1" applyFill="1" applyBorder="1" applyAlignment="1">
      <alignment horizontal="center" wrapText="1"/>
    </xf>
    <xf numFmtId="167" fontId="74" fillId="0" borderId="58" xfId="12" applyNumberFormat="1" applyFont="1" applyFill="1" applyBorder="1" applyAlignment="1">
      <alignment horizontal="center" wrapText="1"/>
    </xf>
    <xf numFmtId="43" fontId="64" fillId="0" borderId="6" xfId="6" applyFont="1" applyFill="1" applyBorder="1" applyAlignment="1"/>
    <xf numFmtId="169" fontId="74" fillId="0" borderId="58" xfId="13" applyNumberFormat="1" applyFont="1" applyFill="1" applyBorder="1" applyAlignment="1">
      <alignment horizontal="center" wrapText="1"/>
    </xf>
    <xf numFmtId="0" fontId="64" fillId="0" borderId="6" xfId="8" applyFont="1" applyFill="1" applyBorder="1" applyAlignment="1"/>
    <xf numFmtId="168" fontId="74" fillId="0" borderId="58" xfId="13" applyNumberFormat="1" applyFont="1" applyFill="1" applyBorder="1" applyAlignment="1">
      <alignment horizontal="center" wrapText="1"/>
    </xf>
    <xf numFmtId="169" fontId="74" fillId="0" borderId="58" xfId="14" applyNumberFormat="1" applyFont="1" applyFill="1" applyBorder="1" applyAlignment="1">
      <alignment horizontal="center" wrapText="1"/>
    </xf>
    <xf numFmtId="168" fontId="74" fillId="0" borderId="58" xfId="15" applyNumberFormat="1" applyFont="1" applyFill="1" applyBorder="1" applyAlignment="1">
      <alignment horizontal="center" wrapText="1"/>
    </xf>
    <xf numFmtId="168" fontId="74" fillId="0" borderId="58" xfId="16" applyNumberFormat="1" applyFont="1" applyFill="1" applyBorder="1" applyAlignment="1">
      <alignment horizontal="center" wrapText="1"/>
    </xf>
    <xf numFmtId="169" fontId="74" fillId="0" borderId="58" xfId="16" applyNumberFormat="1" applyFont="1" applyFill="1" applyBorder="1" applyAlignment="1">
      <alignment horizontal="center" wrapText="1"/>
    </xf>
    <xf numFmtId="168" fontId="74" fillId="0" borderId="58" xfId="17" applyNumberFormat="1" applyFont="1" applyFill="1" applyBorder="1" applyAlignment="1">
      <alignment horizontal="center" wrapText="1"/>
    </xf>
    <xf numFmtId="166" fontId="13" fillId="0" borderId="6" xfId="6" applyNumberFormat="1" applyFont="1" applyFill="1" applyBorder="1"/>
    <xf numFmtId="166" fontId="13" fillId="0" borderId="6" xfId="6" applyNumberFormat="1" applyFont="1" applyFill="1" applyBorder="1" applyAlignment="1">
      <alignment wrapText="1"/>
    </xf>
    <xf numFmtId="166" fontId="13" fillId="0" borderId="0" xfId="6" applyNumberFormat="1" applyFont="1" applyFill="1"/>
    <xf numFmtId="0" fontId="71" fillId="0" borderId="13" xfId="9" applyFont="1" applyFill="1" applyBorder="1" applyAlignment="1" applyProtection="1">
      <alignment horizontal="left" vertical="center"/>
    </xf>
    <xf numFmtId="0" fontId="72" fillId="0" borderId="13" xfId="10" applyFont="1" applyFill="1" applyBorder="1" applyAlignment="1">
      <alignment vertical="top"/>
    </xf>
    <xf numFmtId="0" fontId="58" fillId="0" borderId="13" xfId="0" applyFont="1" applyFill="1" applyBorder="1" applyAlignment="1">
      <alignment horizontal="left" vertical="center"/>
    </xf>
    <xf numFmtId="166" fontId="64" fillId="0" borderId="13" xfId="6" applyNumberFormat="1" applyFont="1" applyFill="1" applyBorder="1" applyAlignment="1"/>
    <xf numFmtId="43" fontId="64" fillId="0" borderId="13" xfId="6" applyFont="1" applyFill="1" applyBorder="1" applyAlignment="1"/>
    <xf numFmtId="168" fontId="74" fillId="0" borderId="60" xfId="18" applyNumberFormat="1" applyFont="1" applyFill="1" applyBorder="1" applyAlignment="1">
      <alignment horizontal="center" wrapText="1"/>
    </xf>
    <xf numFmtId="171" fontId="64" fillId="0" borderId="13" xfId="6" applyNumberFormat="1" applyFont="1" applyFill="1" applyBorder="1" applyAlignment="1">
      <alignment vertical="center"/>
    </xf>
    <xf numFmtId="0" fontId="64" fillId="0" borderId="13" xfId="8" applyFont="1" applyFill="1" applyBorder="1" applyAlignment="1"/>
    <xf numFmtId="166" fontId="64" fillId="0" borderId="13" xfId="6" applyNumberFormat="1" applyFont="1" applyFill="1" applyBorder="1" applyAlignment="1">
      <alignment vertical="center"/>
    </xf>
    <xf numFmtId="168" fontId="74" fillId="0" borderId="58" xfId="19" applyNumberFormat="1" applyFont="1" applyFill="1" applyBorder="1" applyAlignment="1">
      <alignment horizontal="center" wrapText="1"/>
    </xf>
    <xf numFmtId="169" fontId="74" fillId="0" borderId="58" xfId="20" applyNumberFormat="1" applyFont="1" applyFill="1" applyBorder="1" applyAlignment="1">
      <alignment horizontal="center" wrapText="1"/>
    </xf>
    <xf numFmtId="0" fontId="55" fillId="0" borderId="6" xfId="8" applyFont="1" applyFill="1" applyBorder="1"/>
    <xf numFmtId="166" fontId="55" fillId="0" borderId="6" xfId="8" applyNumberFormat="1" applyFont="1" applyFill="1" applyBorder="1"/>
    <xf numFmtId="43" fontId="55" fillId="0" borderId="6" xfId="6" applyFont="1" applyFill="1" applyBorder="1"/>
    <xf numFmtId="0" fontId="55" fillId="0" borderId="0" xfId="8" applyFont="1" applyFill="1" applyBorder="1"/>
    <xf numFmtId="166" fontId="55" fillId="0" borderId="0" xfId="8" applyNumberFormat="1" applyFont="1" applyFill="1" applyBorder="1"/>
    <xf numFmtId="43" fontId="55" fillId="0" borderId="0" xfId="6" applyFont="1" applyFill="1" applyBorder="1"/>
    <xf numFmtId="43" fontId="12" fillId="0" borderId="6" xfId="6" applyFont="1" applyFill="1" applyBorder="1" applyAlignment="1" applyProtection="1">
      <alignment horizontal="center" wrapText="1"/>
    </xf>
    <xf numFmtId="43" fontId="68" fillId="0" borderId="6" xfId="6" applyFont="1" applyFill="1" applyBorder="1" applyAlignment="1">
      <alignment horizontal="center" vertical="top" wrapText="1"/>
    </xf>
    <xf numFmtId="43" fontId="67" fillId="0" borderId="6" xfId="6" applyFont="1" applyFill="1" applyBorder="1" applyAlignment="1">
      <alignment horizontal="left" vertical="top" wrapText="1"/>
    </xf>
    <xf numFmtId="43" fontId="56" fillId="0" borderId="6" xfId="6" applyFont="1" applyFill="1" applyBorder="1" applyAlignment="1">
      <alignment horizontal="left" vertical="top" wrapText="1"/>
    </xf>
    <xf numFmtId="43" fontId="67" fillId="0" borderId="6" xfId="6" applyFont="1" applyFill="1" applyBorder="1" applyAlignment="1">
      <alignment horizontal="center" vertical="top" wrapText="1"/>
    </xf>
    <xf numFmtId="2" fontId="72" fillId="0" borderId="6" xfId="10" applyNumberFormat="1" applyFont="1" applyFill="1" applyBorder="1" applyAlignment="1">
      <alignment vertical="top" wrapText="1"/>
    </xf>
    <xf numFmtId="43" fontId="53" fillId="0" borderId="6" xfId="6" applyFont="1" applyFill="1" applyBorder="1" applyAlignment="1">
      <alignment horizontal="center" vertical="center" wrapText="1"/>
    </xf>
    <xf numFmtId="0" fontId="77" fillId="0" borderId="6" xfId="0" applyFont="1" applyFill="1" applyBorder="1" applyAlignment="1">
      <alignment horizontal="center" vertical="center"/>
    </xf>
    <xf numFmtId="43" fontId="12" fillId="0" borderId="6" xfId="6" applyFont="1" applyFill="1" applyBorder="1" applyAlignment="1" applyProtection="1">
      <alignment horizontal="center" vertical="center"/>
    </xf>
    <xf numFmtId="0" fontId="18" fillId="0" borderId="0" xfId="0" applyFont="1" applyFill="1" applyAlignment="1">
      <alignment horizontal="left"/>
    </xf>
    <xf numFmtId="0" fontId="18" fillId="0" borderId="0" xfId="0" applyFont="1" applyFill="1"/>
    <xf numFmtId="0" fontId="18" fillId="0" borderId="0" xfId="0" applyFont="1" applyFill="1" applyAlignment="1">
      <alignment horizontal="left" indent="1"/>
    </xf>
    <xf numFmtId="0" fontId="16" fillId="0" borderId="0" xfId="0" applyFont="1" applyFill="1"/>
    <xf numFmtId="0" fontId="5" fillId="0" borderId="0" xfId="5" applyFont="1" applyFill="1" applyBorder="1" applyAlignment="1" applyProtection="1"/>
    <xf numFmtId="0" fontId="5" fillId="0" borderId="0" xfId="5" applyFont="1" applyFill="1" applyBorder="1" applyAlignment="1" applyProtection="1">
      <alignment horizontal="left"/>
    </xf>
    <xf numFmtId="0" fontId="6" fillId="0" borderId="0" xfId="5" applyFont="1" applyFill="1" applyAlignment="1" applyProtection="1">
      <alignment horizontal="left"/>
    </xf>
    <xf numFmtId="0" fontId="45" fillId="0" borderId="0" xfId="0" applyFont="1" applyFill="1" applyAlignment="1">
      <alignment horizontal="left"/>
    </xf>
    <xf numFmtId="0" fontId="5" fillId="0" borderId="0" xfId="5" applyFont="1" applyFill="1" applyProtection="1"/>
    <xf numFmtId="0" fontId="6" fillId="0" borderId="0" xfId="5" applyFont="1" applyFill="1" applyProtection="1"/>
    <xf numFmtId="166" fontId="46" fillId="0" borderId="0" xfId="6" applyNumberFormat="1" applyFont="1" applyFill="1" applyAlignment="1">
      <alignment horizontal="center"/>
    </xf>
    <xf numFmtId="0" fontId="46" fillId="0" borderId="0" xfId="0" applyFont="1" applyFill="1" applyAlignment="1">
      <alignment horizontal="center" vertical="center"/>
    </xf>
    <xf numFmtId="0" fontId="76" fillId="0" borderId="58" xfId="0" applyFont="1" applyFill="1" applyBorder="1" applyAlignment="1">
      <alignment horizontal="center" vertical="center" wrapText="1"/>
    </xf>
    <xf numFmtId="0" fontId="76" fillId="0" borderId="55" xfId="0" applyFont="1" applyFill="1" applyBorder="1" applyAlignment="1">
      <alignment horizontal="center" vertical="center" wrapText="1"/>
    </xf>
    <xf numFmtId="0" fontId="78" fillId="0" borderId="58" xfId="0" applyFont="1" applyFill="1" applyBorder="1" applyAlignment="1">
      <alignment horizontal="center" vertical="center" wrapText="1"/>
    </xf>
    <xf numFmtId="0" fontId="76" fillId="0" borderId="60" xfId="0" applyFont="1" applyFill="1" applyBorder="1" applyAlignment="1">
      <alignment horizontal="center" vertical="center" wrapText="1"/>
    </xf>
    <xf numFmtId="0" fontId="12" fillId="0" borderId="6" xfId="0" applyFont="1" applyFill="1" applyBorder="1" applyAlignment="1">
      <alignment horizontal="center" vertical="center"/>
    </xf>
    <xf numFmtId="0" fontId="0" fillId="0" borderId="6" xfId="0" applyFill="1" applyBorder="1" applyAlignment="1">
      <alignment horizontal="center" vertical="center"/>
    </xf>
    <xf numFmtId="0" fontId="0" fillId="0" borderId="6" xfId="0" applyFill="1" applyBorder="1"/>
    <xf numFmtId="0" fontId="0" fillId="0" borderId="6" xfId="0" applyFill="1" applyBorder="1" applyAlignment="1">
      <alignment wrapText="1"/>
    </xf>
    <xf numFmtId="0" fontId="67" fillId="0" borderId="6" xfId="6" applyNumberFormat="1" applyFont="1" applyFill="1" applyBorder="1" applyAlignment="1" applyProtection="1">
      <alignment horizontal="center"/>
    </xf>
    <xf numFmtId="43" fontId="67" fillId="0" borderId="6" xfId="6" applyFont="1" applyFill="1" applyBorder="1" applyAlignment="1" applyProtection="1">
      <alignment horizontal="center" vertical="center"/>
    </xf>
    <xf numFmtId="0" fontId="12" fillId="0" borderId="0" xfId="6" applyNumberFormat="1" applyFont="1" applyFill="1" applyBorder="1" applyAlignment="1" applyProtection="1">
      <alignment horizontal="center"/>
    </xf>
    <xf numFmtId="43" fontId="11" fillId="0" borderId="0" xfId="6" applyFont="1" applyFill="1" applyAlignment="1" applyProtection="1">
      <alignment horizontal="center"/>
    </xf>
    <xf numFmtId="0" fontId="12" fillId="0" borderId="0" xfId="0" applyFont="1" applyFill="1" applyAlignment="1">
      <alignment horizontal="left" vertical="center"/>
    </xf>
    <xf numFmtId="0" fontId="0" fillId="0" borderId="0" xfId="0" applyFill="1" applyAlignment="1"/>
    <xf numFmtId="0" fontId="12" fillId="0" borderId="0" xfId="0" applyFont="1" applyFill="1" applyAlignment="1">
      <alignment vertical="center"/>
    </xf>
    <xf numFmtId="0" fontId="12" fillId="0" borderId="0" xfId="0" applyFont="1" applyFill="1" applyAlignment="1">
      <alignment horizontal="right" vertical="center"/>
    </xf>
    <xf numFmtId="0" fontId="13" fillId="0" borderId="0" xfId="0" applyFont="1" applyFill="1" applyAlignment="1">
      <alignment horizontal="center" vertical="center"/>
    </xf>
    <xf numFmtId="0" fontId="3" fillId="0" borderId="0" xfId="2" applyFont="1" applyFill="1" applyAlignment="1">
      <alignment horizontal="center"/>
    </xf>
    <xf numFmtId="43" fontId="59" fillId="0" borderId="0" xfId="6" applyFont="1" applyFill="1" applyBorder="1" applyAlignment="1">
      <alignment horizontal="center" wrapText="1"/>
    </xf>
    <xf numFmtId="4" fontId="63" fillId="0" borderId="0" xfId="0" applyNumberFormat="1" applyFont="1" applyFill="1" applyBorder="1" applyAlignment="1">
      <alignment horizontal="right" vertical="center" wrapText="1"/>
    </xf>
    <xf numFmtId="0" fontId="0" fillId="0" borderId="0" xfId="0" applyFill="1" applyBorder="1"/>
    <xf numFmtId="0" fontId="80" fillId="2" borderId="6" xfId="0" applyFont="1" applyFill="1" applyBorder="1" applyAlignment="1">
      <alignment horizontal="center" vertical="center"/>
    </xf>
    <xf numFmtId="0" fontId="57" fillId="0" borderId="6" xfId="6" applyNumberFormat="1" applyFont="1" applyBorder="1" applyAlignment="1">
      <alignment horizontal="center" vertical="center"/>
    </xf>
    <xf numFmtId="0" fontId="57" fillId="0" borderId="6" xfId="0" applyFont="1" applyBorder="1" applyAlignment="1">
      <alignment vertical="center"/>
    </xf>
    <xf numFmtId="2" fontId="57" fillId="0" borderId="6" xfId="0" applyNumberFormat="1" applyFont="1" applyBorder="1" applyAlignment="1">
      <alignment vertical="center"/>
    </xf>
    <xf numFmtId="2" fontId="57" fillId="2" borderId="6" xfId="0" applyNumberFormat="1" applyFont="1" applyFill="1" applyBorder="1" applyAlignment="1">
      <alignment vertical="center"/>
    </xf>
    <xf numFmtId="0" fontId="37" fillId="4" borderId="6" xfId="0" applyFont="1" applyFill="1" applyBorder="1" applyAlignment="1">
      <alignment horizontal="center" vertical="center" wrapText="1"/>
    </xf>
    <xf numFmtId="0" fontId="13" fillId="0" borderId="0" xfId="0" applyFont="1" applyAlignment="1">
      <alignment horizontal="center" vertical="center"/>
    </xf>
    <xf numFmtId="0" fontId="13" fillId="0" borderId="0" xfId="0" applyFont="1"/>
    <xf numFmtId="0" fontId="13" fillId="0" borderId="0" xfId="0" applyFont="1" applyAlignment="1">
      <alignment horizontal="left"/>
    </xf>
    <xf numFmtId="0" fontId="13" fillId="0" borderId="0" xfId="0" applyFont="1" applyAlignment="1">
      <alignment horizontal="left" indent="1"/>
    </xf>
    <xf numFmtId="0" fontId="55" fillId="0" borderId="0" xfId="0" applyFont="1"/>
    <xf numFmtId="0" fontId="55" fillId="0" borderId="0" xfId="0" applyFont="1" applyAlignment="1">
      <alignment horizontal="right"/>
    </xf>
    <xf numFmtId="0" fontId="47" fillId="0" borderId="0" xfId="2" applyFont="1" applyAlignment="1" applyProtection="1">
      <alignment horizontal="center"/>
      <protection locked="0"/>
    </xf>
    <xf numFmtId="0" fontId="47" fillId="0" borderId="0" xfId="2" applyFont="1" applyAlignment="1" applyProtection="1">
      <alignment horizontal="left"/>
      <protection locked="0"/>
    </xf>
    <xf numFmtId="0" fontId="70" fillId="0" borderId="0" xfId="2" applyFont="1"/>
    <xf numFmtId="0" fontId="13" fillId="0" borderId="0" xfId="0" applyFont="1" applyAlignment="1">
      <alignment horizontal="center"/>
    </xf>
    <xf numFmtId="0" fontId="70" fillId="0" borderId="6" xfId="2" applyFont="1" applyBorder="1" applyAlignment="1">
      <alignment horizontal="left" vertical="center" wrapText="1"/>
    </xf>
    <xf numFmtId="0" fontId="47" fillId="0" borderId="6" xfId="2" applyFont="1" applyBorder="1" applyAlignment="1">
      <alignment horizontal="center" vertical="center" wrapText="1"/>
    </xf>
    <xf numFmtId="0" fontId="70" fillId="0" borderId="6" xfId="2" applyFont="1" applyFill="1" applyBorder="1" applyAlignment="1">
      <alignment horizontal="left" vertical="center" wrapText="1"/>
    </xf>
    <xf numFmtId="0" fontId="70" fillId="2" borderId="6" xfId="2" applyFont="1" applyFill="1" applyBorder="1" applyAlignment="1">
      <alignment horizontal="center" vertical="center" wrapText="1"/>
    </xf>
    <xf numFmtId="0" fontId="70" fillId="2" borderId="6" xfId="2" applyFont="1" applyFill="1" applyBorder="1" applyAlignment="1">
      <alignment horizontal="left" vertical="center" wrapText="1"/>
    </xf>
    <xf numFmtId="0" fontId="70" fillId="0" borderId="6" xfId="2" applyFont="1" applyBorder="1" applyAlignment="1">
      <alignment horizontal="center" vertical="center" wrapText="1"/>
    </xf>
    <xf numFmtId="0" fontId="70" fillId="14" borderId="6" xfId="2" applyFont="1" applyFill="1" applyBorder="1" applyAlignment="1">
      <alignment horizontal="center" vertical="center" wrapText="1"/>
    </xf>
    <xf numFmtId="0" fontId="70" fillId="2" borderId="55" xfId="0" applyFont="1" applyFill="1" applyBorder="1" applyAlignment="1">
      <alignment horizontal="center" vertical="center" wrapText="1"/>
    </xf>
    <xf numFmtId="14" fontId="70" fillId="2" borderId="55" xfId="0" applyNumberFormat="1" applyFont="1" applyFill="1" applyBorder="1" applyAlignment="1">
      <alignment horizontal="center" vertical="center" wrapText="1"/>
    </xf>
    <xf numFmtId="0" fontId="70" fillId="2" borderId="55" xfId="0" applyFont="1" applyFill="1" applyBorder="1" applyAlignment="1">
      <alignment horizontal="left" vertical="center" wrapText="1"/>
    </xf>
    <xf numFmtId="49" fontId="70" fillId="2" borderId="55" xfId="0" applyNumberFormat="1" applyFont="1" applyFill="1" applyBorder="1" applyAlignment="1">
      <alignment horizontal="center" vertical="center" wrapText="1"/>
    </xf>
    <xf numFmtId="0" fontId="70" fillId="2" borderId="55" xfId="0" applyFont="1" applyFill="1" applyBorder="1" applyAlignment="1">
      <alignment horizontal="right" vertical="center" wrapText="1"/>
    </xf>
    <xf numFmtId="168" fontId="70" fillId="2" borderId="55" xfId="0" applyNumberFormat="1" applyFont="1" applyFill="1" applyBorder="1" applyAlignment="1">
      <alignment horizontal="center" vertical="center" wrapText="1"/>
    </xf>
    <xf numFmtId="43" fontId="70" fillId="2" borderId="6" xfId="6" applyFont="1" applyFill="1" applyBorder="1" applyAlignment="1">
      <alignment horizontal="center" vertical="center" wrapText="1"/>
    </xf>
    <xf numFmtId="0" fontId="47" fillId="2" borderId="6" xfId="2" applyFont="1" applyFill="1" applyBorder="1" applyAlignment="1">
      <alignment horizontal="center" vertical="center" wrapText="1"/>
    </xf>
    <xf numFmtId="43" fontId="70" fillId="2" borderId="6" xfId="2" applyNumberFormat="1" applyFont="1" applyFill="1" applyBorder="1" applyAlignment="1">
      <alignment horizontal="center" vertical="center" wrapText="1"/>
    </xf>
    <xf numFmtId="0" fontId="70" fillId="2" borderId="6" xfId="2" applyFont="1" applyFill="1" applyBorder="1" applyAlignment="1">
      <alignment horizontal="center" vertical="center"/>
    </xf>
    <xf numFmtId="0" fontId="70" fillId="2" borderId="13" xfId="2" applyFont="1" applyFill="1" applyBorder="1" applyAlignment="1">
      <alignment horizontal="center" vertical="center" wrapText="1"/>
    </xf>
    <xf numFmtId="0" fontId="70" fillId="2" borderId="65" xfId="0" applyFont="1" applyFill="1" applyBorder="1" applyAlignment="1">
      <alignment horizontal="center" vertical="center" wrapText="1"/>
    </xf>
    <xf numFmtId="14" fontId="70" fillId="2" borderId="65" xfId="0" applyNumberFormat="1" applyFont="1" applyFill="1" applyBorder="1" applyAlignment="1">
      <alignment horizontal="center" vertical="center" wrapText="1"/>
    </xf>
    <xf numFmtId="0" fontId="70" fillId="2" borderId="65" xfId="0" applyFont="1" applyFill="1" applyBorder="1" applyAlignment="1">
      <alignment horizontal="left" vertical="center" wrapText="1"/>
    </xf>
    <xf numFmtId="49" fontId="70" fillId="2" borderId="65" xfId="0" applyNumberFormat="1" applyFont="1" applyFill="1" applyBorder="1" applyAlignment="1">
      <alignment horizontal="center" vertical="center" wrapText="1"/>
    </xf>
    <xf numFmtId="0" fontId="70" fillId="2" borderId="13" xfId="2" applyFont="1" applyFill="1" applyBorder="1" applyAlignment="1">
      <alignment horizontal="right" vertical="center" wrapText="1"/>
    </xf>
    <xf numFmtId="0" fontId="70" fillId="2" borderId="6" xfId="2" applyFont="1" applyFill="1" applyBorder="1"/>
    <xf numFmtId="0" fontId="70" fillId="2" borderId="6" xfId="2" applyFont="1" applyFill="1" applyBorder="1" applyAlignment="1">
      <alignment horizontal="right" vertical="center" wrapText="1"/>
    </xf>
    <xf numFmtId="14" fontId="70" fillId="2" borderId="6" xfId="0" applyNumberFormat="1" applyFont="1" applyFill="1" applyBorder="1" applyAlignment="1">
      <alignment horizontal="center" vertical="center" wrapText="1"/>
    </xf>
    <xf numFmtId="0" fontId="70" fillId="2" borderId="6" xfId="0" applyFont="1" applyFill="1" applyBorder="1" applyAlignment="1">
      <alignment horizontal="center" vertical="center" wrapText="1"/>
    </xf>
    <xf numFmtId="49" fontId="70" fillId="2" borderId="6" xfId="0" applyNumberFormat="1" applyFont="1" applyFill="1" applyBorder="1" applyAlignment="1">
      <alignment horizontal="center" vertical="center" wrapText="1"/>
    </xf>
    <xf numFmtId="0" fontId="13" fillId="0" borderId="0" xfId="0" applyFont="1" applyAlignment="1"/>
    <xf numFmtId="2" fontId="70" fillId="2" borderId="6" xfId="2" applyNumberFormat="1" applyFont="1" applyFill="1" applyBorder="1" applyAlignment="1">
      <alignment horizontal="center" vertical="center" wrapText="1"/>
    </xf>
    <xf numFmtId="14" fontId="70" fillId="2" borderId="13" xfId="0" applyNumberFormat="1" applyFont="1" applyFill="1" applyBorder="1" applyAlignment="1">
      <alignment horizontal="center" vertical="center" wrapText="1"/>
    </xf>
    <xf numFmtId="0" fontId="70" fillId="2" borderId="13" xfId="0" applyFont="1" applyFill="1" applyBorder="1" applyAlignment="1">
      <alignment horizontal="center" vertical="center" wrapText="1"/>
    </xf>
    <xf numFmtId="49" fontId="70" fillId="2" borderId="13" xfId="0" applyNumberFormat="1" applyFont="1" applyFill="1" applyBorder="1" applyAlignment="1">
      <alignment horizontal="center" vertical="center" wrapText="1"/>
    </xf>
    <xf numFmtId="43" fontId="70" fillId="2" borderId="13" xfId="6" applyFont="1" applyFill="1" applyBorder="1" applyAlignment="1">
      <alignment horizontal="center" vertical="center" wrapText="1"/>
    </xf>
    <xf numFmtId="0" fontId="47" fillId="2" borderId="13" xfId="2" applyFont="1" applyFill="1" applyBorder="1" applyAlignment="1">
      <alignment horizontal="center" vertical="center" wrapText="1"/>
    </xf>
    <xf numFmtId="43" fontId="70" fillId="2" borderId="13" xfId="2" applyNumberFormat="1" applyFont="1" applyFill="1" applyBorder="1" applyAlignment="1">
      <alignment horizontal="center" vertical="center" wrapText="1"/>
    </xf>
    <xf numFmtId="0" fontId="13" fillId="0" borderId="6" xfId="0" applyFont="1" applyBorder="1"/>
    <xf numFmtId="43" fontId="13" fillId="0" borderId="6" xfId="0" applyNumberFormat="1" applyFont="1" applyBorder="1"/>
    <xf numFmtId="0" fontId="13" fillId="0" borderId="6" xfId="0" applyFont="1" applyBorder="1" applyAlignment="1">
      <alignment horizontal="center" vertical="center" wrapText="1"/>
    </xf>
    <xf numFmtId="169" fontId="70" fillId="2" borderId="55" xfId="0" applyNumberFormat="1" applyFont="1" applyFill="1" applyBorder="1" applyAlignment="1">
      <alignment horizontal="center" vertical="center" wrapText="1"/>
    </xf>
    <xf numFmtId="169" fontId="70" fillId="2" borderId="65" xfId="0" applyNumberFormat="1" applyFont="1" applyFill="1" applyBorder="1" applyAlignment="1">
      <alignment horizontal="center" vertical="center" wrapText="1"/>
    </xf>
    <xf numFmtId="169" fontId="70" fillId="2" borderId="6" xfId="0" applyNumberFormat="1" applyFont="1" applyFill="1" applyBorder="1" applyAlignment="1">
      <alignment horizontal="center" vertical="center" wrapText="1"/>
    </xf>
    <xf numFmtId="0" fontId="70" fillId="2" borderId="13" xfId="0" applyFont="1" applyFill="1" applyBorder="1" applyAlignment="1">
      <alignment horizontal="left" vertical="center" wrapText="1"/>
    </xf>
    <xf numFmtId="0" fontId="70" fillId="2" borderId="13" xfId="0" applyFont="1" applyFill="1" applyBorder="1" applyAlignment="1">
      <alignment horizontal="right" vertical="center" wrapText="1"/>
    </xf>
    <xf numFmtId="168" fontId="70" fillId="2" borderId="13" xfId="0" applyNumberFormat="1" applyFont="1" applyFill="1" applyBorder="1" applyAlignment="1">
      <alignment horizontal="center" vertical="center" wrapText="1"/>
    </xf>
    <xf numFmtId="0" fontId="13" fillId="2" borderId="6" xfId="0" applyFont="1" applyFill="1" applyBorder="1"/>
    <xf numFmtId="43" fontId="13" fillId="2" borderId="6" xfId="0" applyNumberFormat="1" applyFont="1" applyFill="1" applyBorder="1"/>
    <xf numFmtId="14" fontId="70" fillId="2" borderId="13" xfId="2" applyNumberFormat="1" applyFont="1" applyFill="1" applyBorder="1" applyAlignment="1">
      <alignment horizontal="center" vertical="center" wrapText="1"/>
    </xf>
    <xf numFmtId="14" fontId="70" fillId="2" borderId="13" xfId="2" applyNumberFormat="1" applyFont="1" applyFill="1" applyBorder="1" applyAlignment="1">
      <alignment horizontal="center" vertical="center"/>
    </xf>
    <xf numFmtId="0" fontId="70" fillId="2" borderId="13" xfId="2" applyFont="1" applyFill="1" applyBorder="1" applyAlignment="1">
      <alignment horizontal="center" vertical="center"/>
    </xf>
    <xf numFmtId="0" fontId="70" fillId="0" borderId="0" xfId="2" applyFont="1" applyAlignment="1">
      <alignment horizontal="left"/>
    </xf>
    <xf numFmtId="0" fontId="70" fillId="0" borderId="0" xfId="2" applyFont="1" applyAlignment="1">
      <alignment horizontal="left" indent="7"/>
    </xf>
    <xf numFmtId="0" fontId="55" fillId="0" borderId="0" xfId="0" applyFont="1" applyAlignment="1">
      <alignment horizontal="left" vertical="center" indent="11"/>
    </xf>
    <xf numFmtId="0" fontId="70" fillId="0" borderId="0" xfId="1" applyFont="1"/>
    <xf numFmtId="0" fontId="55" fillId="0" borderId="0" xfId="0" applyFont="1" applyAlignment="1">
      <alignment horizontal="left" vertical="center" indent="4"/>
    </xf>
    <xf numFmtId="0" fontId="70" fillId="0" borderId="0" xfId="2" applyFont="1" applyAlignment="1">
      <alignment horizontal="right"/>
    </xf>
    <xf numFmtId="0" fontId="47" fillId="0" borderId="0" xfId="2" applyFont="1" applyAlignment="1" applyProtection="1">
      <alignment horizontal="left" indent="7"/>
      <protection locked="0"/>
    </xf>
    <xf numFmtId="0" fontId="47" fillId="0" borderId="0" xfId="2" applyFont="1" applyAlignment="1" applyProtection="1">
      <alignment horizontal="right"/>
      <protection locked="0"/>
    </xf>
    <xf numFmtId="0" fontId="47" fillId="0" borderId="0" xfId="2" applyFont="1"/>
    <xf numFmtId="0" fontId="70" fillId="0" borderId="0" xfId="2" applyFont="1" applyAlignment="1" applyProtection="1">
      <alignment horizontal="left"/>
      <protection locked="0"/>
    </xf>
    <xf numFmtId="0" fontId="70" fillId="0" borderId="0" xfId="2" applyFont="1" applyAlignment="1" applyProtection="1">
      <alignment horizontal="right"/>
      <protection locked="0"/>
    </xf>
    <xf numFmtId="0" fontId="15" fillId="0" borderId="0" xfId="2" applyFont="1" applyAlignment="1" applyProtection="1">
      <alignment horizontal="right"/>
      <protection locked="0"/>
    </xf>
    <xf numFmtId="0" fontId="70" fillId="0" borderId="0" xfId="2" applyFont="1" applyBorder="1" applyProtection="1">
      <protection locked="0"/>
    </xf>
    <xf numFmtId="0" fontId="70" fillId="0" borderId="0" xfId="2" applyFont="1" applyBorder="1" applyAlignment="1" applyProtection="1">
      <alignment horizontal="right"/>
      <protection locked="0"/>
    </xf>
    <xf numFmtId="0" fontId="70" fillId="9" borderId="0" xfId="2" applyFont="1" applyFill="1" applyBorder="1" applyAlignment="1" applyProtection="1">
      <alignment horizontal="center" vertical="center" wrapText="1"/>
      <protection locked="0"/>
    </xf>
    <xf numFmtId="0" fontId="70" fillId="9" borderId="0" xfId="2" applyFont="1" applyFill="1"/>
    <xf numFmtId="0" fontId="70" fillId="0" borderId="0" xfId="2" applyFont="1" applyFill="1"/>
    <xf numFmtId="0" fontId="70" fillId="9" borderId="13" xfId="2" applyFont="1" applyFill="1" applyBorder="1" applyAlignment="1" applyProtection="1">
      <alignment horizontal="center" vertical="center" wrapText="1"/>
      <protection locked="0"/>
    </xf>
    <xf numFmtId="0" fontId="70" fillId="9" borderId="7" xfId="2" applyFont="1" applyFill="1" applyBorder="1" applyAlignment="1">
      <alignment horizontal="center" vertical="center" wrapText="1"/>
    </xf>
    <xf numFmtId="0" fontId="70" fillId="9" borderId="6" xfId="2" applyFont="1" applyFill="1" applyBorder="1" applyAlignment="1">
      <alignment horizontal="center" vertical="center" wrapText="1"/>
    </xf>
    <xf numFmtId="0" fontId="70" fillId="0" borderId="6" xfId="2" applyFont="1" applyBorder="1" applyAlignment="1">
      <alignment horizontal="center"/>
    </xf>
    <xf numFmtId="0" fontId="70" fillId="0" borderId="7" xfId="2" applyFont="1" applyBorder="1" applyAlignment="1" applyProtection="1">
      <alignment horizontal="center" vertical="center"/>
      <protection locked="0"/>
    </xf>
    <xf numFmtId="0" fontId="70" fillId="0" borderId="12" xfId="2" applyFont="1" applyBorder="1" applyAlignment="1" applyProtection="1">
      <alignment horizontal="center" vertical="center"/>
      <protection locked="0"/>
    </xf>
    <xf numFmtId="0" fontId="70" fillId="0" borderId="6" xfId="2" applyFont="1" applyBorder="1" applyAlignment="1" applyProtection="1">
      <alignment horizontal="center" vertical="center"/>
      <protection locked="0"/>
    </xf>
    <xf numFmtId="0" fontId="70" fillId="0" borderId="8" xfId="2" applyFont="1" applyBorder="1" applyAlignment="1" applyProtection="1">
      <alignment horizontal="center" vertical="center"/>
      <protection locked="0"/>
    </xf>
    <xf numFmtId="0" fontId="70" fillId="0" borderId="8" xfId="2" applyFont="1" applyBorder="1" applyAlignment="1" applyProtection="1">
      <alignment horizontal="right" vertical="center"/>
      <protection locked="0"/>
    </xf>
    <xf numFmtId="0" fontId="70" fillId="0" borderId="0" xfId="2" applyFont="1" applyBorder="1" applyAlignment="1" applyProtection="1">
      <alignment horizontal="center" vertical="center"/>
      <protection locked="0"/>
    </xf>
    <xf numFmtId="0" fontId="70" fillId="0" borderId="0" xfId="2" applyFont="1" applyAlignment="1">
      <alignment horizontal="center"/>
    </xf>
    <xf numFmtId="0" fontId="47" fillId="0" borderId="0" xfId="2" applyFont="1" applyBorder="1" applyAlignment="1" applyProtection="1">
      <alignment horizontal="left" vertical="center"/>
      <protection locked="0"/>
    </xf>
    <xf numFmtId="0" fontId="70" fillId="0" borderId="3" xfId="2" applyFont="1" applyBorder="1" applyAlignment="1" applyProtection="1">
      <alignment horizontal="center" vertical="center"/>
      <protection locked="0"/>
    </xf>
    <xf numFmtId="0" fontId="70" fillId="0" borderId="6" xfId="2" applyFont="1" applyBorder="1" applyAlignment="1">
      <alignment horizontal="center" vertical="center"/>
    </xf>
    <xf numFmtId="0" fontId="84" fillId="2" borderId="42" xfId="0" applyFont="1" applyFill="1" applyBorder="1" applyAlignment="1" applyProtection="1">
      <alignment horizontal="left" vertical="center" wrapText="1"/>
    </xf>
    <xf numFmtId="0" fontId="13" fillId="0" borderId="6" xfId="0" applyFont="1" applyBorder="1" applyAlignment="1">
      <alignment vertical="center" wrapText="1"/>
    </xf>
    <xf numFmtId="0" fontId="70" fillId="2" borderId="7" xfId="2" applyFont="1" applyFill="1" applyBorder="1" applyAlignment="1" applyProtection="1">
      <alignment horizontal="center" vertical="center" wrapText="1"/>
      <protection locked="0"/>
    </xf>
    <xf numFmtId="0" fontId="70" fillId="0" borderId="6" xfId="2" applyFont="1" applyFill="1" applyBorder="1" applyAlignment="1" applyProtection="1">
      <alignment horizontal="center" vertical="center"/>
      <protection locked="0"/>
    </xf>
    <xf numFmtId="0" fontId="84" fillId="2" borderId="6" xfId="0" applyFont="1" applyFill="1" applyBorder="1" applyAlignment="1" applyProtection="1">
      <alignment horizontal="center" vertical="center" wrapText="1"/>
    </xf>
    <xf numFmtId="164" fontId="84" fillId="2" borderId="53" xfId="0" applyNumberFormat="1" applyFont="1" applyFill="1" applyBorder="1" applyAlignment="1" applyProtection="1">
      <alignment horizontal="right" vertical="center" wrapText="1"/>
    </xf>
    <xf numFmtId="4" fontId="84" fillId="2" borderId="47" xfId="0" applyNumberFormat="1" applyFont="1" applyFill="1" applyBorder="1" applyAlignment="1" applyProtection="1">
      <alignment horizontal="right" vertical="center" wrapText="1"/>
    </xf>
    <xf numFmtId="4" fontId="84" fillId="2" borderId="47" xfId="0" applyNumberFormat="1" applyFont="1" applyFill="1" applyBorder="1" applyAlignment="1" applyProtection="1">
      <alignment horizontal="center" vertical="center" wrapText="1"/>
    </xf>
    <xf numFmtId="0" fontId="70" fillId="2" borderId="16" xfId="2" applyFont="1" applyFill="1" applyBorder="1" applyAlignment="1">
      <alignment vertical="center" wrapText="1"/>
    </xf>
    <xf numFmtId="0" fontId="84" fillId="2" borderId="47" xfId="0" applyFont="1" applyFill="1" applyBorder="1" applyAlignment="1" applyProtection="1">
      <alignment vertical="center" wrapText="1"/>
    </xf>
    <xf numFmtId="0" fontId="70" fillId="2" borderId="15" xfId="2" applyFont="1" applyFill="1" applyBorder="1" applyAlignment="1">
      <alignment horizontal="center"/>
    </xf>
    <xf numFmtId="0" fontId="84" fillId="2" borderId="37" xfId="0" applyFont="1" applyFill="1" applyBorder="1" applyAlignment="1" applyProtection="1">
      <alignment horizontal="center" vertical="center" wrapText="1"/>
    </xf>
    <xf numFmtId="0" fontId="70" fillId="2" borderId="8" xfId="2" applyFont="1" applyFill="1" applyBorder="1" applyAlignment="1"/>
    <xf numFmtId="0" fontId="70" fillId="2" borderId="6" xfId="2" applyFont="1" applyFill="1" applyBorder="1" applyAlignment="1" applyProtection="1">
      <alignment horizontal="center" vertical="center"/>
      <protection locked="0"/>
    </xf>
    <xf numFmtId="4" fontId="70" fillId="2" borderId="6" xfId="2" applyNumberFormat="1" applyFont="1" applyFill="1" applyBorder="1" applyAlignment="1" applyProtection="1">
      <alignment vertical="center"/>
      <protection locked="0"/>
    </xf>
    <xf numFmtId="0" fontId="70" fillId="2" borderId="6" xfId="2" applyFont="1" applyFill="1" applyBorder="1" applyAlignment="1" applyProtection="1">
      <alignment vertical="center"/>
      <protection locked="0"/>
    </xf>
    <xf numFmtId="0" fontId="70" fillId="2" borderId="13" xfId="2" applyFont="1" applyFill="1" applyBorder="1" applyAlignment="1" applyProtection="1">
      <alignment vertical="center"/>
      <protection locked="0"/>
    </xf>
    <xf numFmtId="4" fontId="70" fillId="2" borderId="6" xfId="2" applyNumberFormat="1" applyFont="1" applyFill="1" applyBorder="1" applyAlignment="1" applyProtection="1">
      <alignment horizontal="right" vertical="center"/>
      <protection locked="0"/>
    </xf>
    <xf numFmtId="1" fontId="70" fillId="2" borderId="6" xfId="2" applyNumberFormat="1" applyFont="1" applyFill="1" applyBorder="1" applyAlignment="1" applyProtection="1">
      <alignment horizontal="center" vertical="center"/>
      <protection locked="0"/>
    </xf>
    <xf numFmtId="43" fontId="70" fillId="2" borderId="6" xfId="2" applyNumberFormat="1" applyFont="1" applyFill="1" applyBorder="1"/>
    <xf numFmtId="0" fontId="70" fillId="0" borderId="6" xfId="2" applyFont="1" applyBorder="1"/>
    <xf numFmtId="9" fontId="70" fillId="0" borderId="0" xfId="4" applyFont="1" applyBorder="1"/>
    <xf numFmtId="10" fontId="70" fillId="0" borderId="0" xfId="2" applyNumberFormat="1" applyFont="1"/>
    <xf numFmtId="164" fontId="84" fillId="2" borderId="43" xfId="0" applyNumberFormat="1" applyFont="1" applyFill="1" applyBorder="1" applyAlignment="1" applyProtection="1">
      <alignment horizontal="right" vertical="center" wrapText="1"/>
    </xf>
    <xf numFmtId="4" fontId="84" fillId="2" borderId="37" xfId="0" applyNumberFormat="1" applyFont="1" applyFill="1" applyBorder="1" applyAlignment="1" applyProtection="1">
      <alignment horizontal="right" vertical="center" wrapText="1"/>
    </xf>
    <xf numFmtId="4" fontId="84" fillId="2" borderId="37" xfId="0" applyNumberFormat="1" applyFont="1" applyFill="1" applyBorder="1" applyAlignment="1" applyProtection="1">
      <alignment horizontal="center" vertical="center" wrapText="1"/>
    </xf>
    <xf numFmtId="0" fontId="70" fillId="2" borderId="15" xfId="2" applyFont="1" applyFill="1" applyBorder="1" applyAlignment="1">
      <alignment vertical="center" wrapText="1"/>
    </xf>
    <xf numFmtId="0" fontId="84" fillId="2" borderId="37" xfId="0" applyFont="1" applyFill="1" applyBorder="1" applyAlignment="1" applyProtection="1">
      <alignment vertical="center" wrapText="1"/>
    </xf>
    <xf numFmtId="0" fontId="15" fillId="2" borderId="37" xfId="0" applyFont="1" applyFill="1" applyBorder="1" applyAlignment="1" applyProtection="1">
      <alignment horizontal="center" vertical="center" wrapText="1"/>
    </xf>
    <xf numFmtId="0" fontId="70" fillId="2" borderId="13" xfId="2" applyFont="1" applyFill="1" applyBorder="1" applyAlignment="1" applyProtection="1">
      <alignment horizontal="center" vertical="center"/>
      <protection locked="0"/>
    </xf>
    <xf numFmtId="4" fontId="70" fillId="2" borderId="13" xfId="2" applyNumberFormat="1" applyFont="1" applyFill="1" applyBorder="1" applyAlignment="1" applyProtection="1">
      <alignment vertical="center"/>
      <protection locked="0"/>
    </xf>
    <xf numFmtId="0" fontId="70" fillId="0" borderId="0" xfId="2" applyFont="1" applyBorder="1"/>
    <xf numFmtId="0" fontId="70" fillId="2" borderId="7" xfId="2" applyFont="1" applyFill="1" applyBorder="1" applyAlignment="1" applyProtection="1">
      <alignment horizontal="left" vertical="center" wrapText="1"/>
      <protection locked="0"/>
    </xf>
    <xf numFmtId="0" fontId="70" fillId="2" borderId="7" xfId="2" applyFont="1" applyFill="1" applyBorder="1" applyAlignment="1" applyProtection="1">
      <alignment horizontal="center" vertical="center"/>
      <protection locked="0"/>
    </xf>
    <xf numFmtId="0" fontId="84" fillId="16" borderId="44" xfId="0" applyFont="1" applyFill="1" applyBorder="1" applyAlignment="1" applyProtection="1">
      <alignment horizontal="left" vertical="center" wrapText="1"/>
    </xf>
    <xf numFmtId="0" fontId="70" fillId="16" borderId="14" xfId="2" applyFont="1" applyFill="1" applyBorder="1" applyAlignment="1">
      <alignment vertical="center" wrapText="1"/>
    </xf>
    <xf numFmtId="0" fontId="84" fillId="16" borderId="53" xfId="0" applyFont="1" applyFill="1" applyBorder="1" applyAlignment="1" applyProtection="1">
      <alignment horizontal="center" vertical="center" wrapText="1"/>
    </xf>
    <xf numFmtId="4" fontId="84" fillId="16" borderId="37" xfId="0" applyNumberFormat="1" applyFont="1" applyFill="1" applyBorder="1" applyAlignment="1" applyProtection="1">
      <alignment horizontal="right" vertical="center" wrapText="1"/>
    </xf>
    <xf numFmtId="0" fontId="84" fillId="2" borderId="44" xfId="0" applyFont="1" applyFill="1" applyBorder="1" applyAlignment="1" applyProtection="1">
      <alignment horizontal="left" vertical="center" wrapText="1"/>
    </xf>
    <xf numFmtId="0" fontId="70" fillId="2" borderId="6" xfId="2" applyFont="1" applyFill="1" applyBorder="1" applyAlignment="1">
      <alignment vertical="center" wrapText="1"/>
    </xf>
    <xf numFmtId="0" fontId="84" fillId="2" borderId="43" xfId="0" applyFont="1" applyFill="1" applyBorder="1" applyAlignment="1" applyProtection="1">
      <alignment horizontal="center" vertical="center" wrapText="1"/>
    </xf>
    <xf numFmtId="0" fontId="70" fillId="16" borderId="6" xfId="2" applyFont="1" applyFill="1" applyBorder="1" applyAlignment="1">
      <alignment vertical="center" wrapText="1"/>
    </xf>
    <xf numFmtId="0" fontId="84" fillId="16" borderId="43" xfId="0" applyFont="1" applyFill="1" applyBorder="1" applyAlignment="1" applyProtection="1">
      <alignment horizontal="center" vertical="center" wrapText="1"/>
    </xf>
    <xf numFmtId="0" fontId="13" fillId="2" borderId="6" xfId="0" applyFont="1" applyFill="1" applyBorder="1" applyAlignment="1">
      <alignment horizontal="left" vertical="center" wrapText="1"/>
    </xf>
    <xf numFmtId="0" fontId="84" fillId="17" borderId="44" xfId="0" applyFont="1" applyFill="1" applyBorder="1" applyAlignment="1" applyProtection="1">
      <alignment horizontal="left" vertical="center" wrapText="1"/>
    </xf>
    <xf numFmtId="0" fontId="70" fillId="17" borderId="6" xfId="2" applyFont="1" applyFill="1" applyBorder="1" applyAlignment="1">
      <alignment vertical="center" wrapText="1"/>
    </xf>
    <xf numFmtId="0" fontId="84" fillId="17" borderId="43" xfId="0" applyFont="1" applyFill="1" applyBorder="1" applyAlignment="1" applyProtection="1">
      <alignment horizontal="center" vertical="center" wrapText="1"/>
    </xf>
    <xf numFmtId="4" fontId="84" fillId="17" borderId="37" xfId="0" applyNumberFormat="1" applyFont="1" applyFill="1" applyBorder="1" applyAlignment="1" applyProtection="1">
      <alignment horizontal="right" vertical="center" wrapText="1"/>
    </xf>
    <xf numFmtId="0" fontId="47" fillId="9" borderId="6" xfId="2" applyFont="1" applyFill="1" applyBorder="1" applyAlignment="1">
      <alignment horizontal="center" vertical="center"/>
    </xf>
    <xf numFmtId="0" fontId="46" fillId="9" borderId="43" xfId="0" applyFont="1" applyFill="1" applyBorder="1" applyAlignment="1" applyProtection="1">
      <alignment horizontal="left" vertical="center" wrapText="1"/>
    </xf>
    <xf numFmtId="0" fontId="46" fillId="9" borderId="42" xfId="0" applyFont="1" applyFill="1" applyBorder="1" applyAlignment="1" applyProtection="1">
      <alignment horizontal="left" vertical="center" wrapText="1"/>
    </xf>
    <xf numFmtId="0" fontId="46" fillId="9" borderId="44" xfId="0" applyFont="1" applyFill="1" applyBorder="1" applyAlignment="1" applyProtection="1">
      <alignment horizontal="left" vertical="center" wrapText="1"/>
    </xf>
    <xf numFmtId="49" fontId="47" fillId="9" borderId="6" xfId="2" applyNumberFormat="1" applyFont="1" applyFill="1" applyBorder="1" applyAlignment="1">
      <alignment horizontal="center" vertical="center" wrapText="1"/>
    </xf>
    <xf numFmtId="0" fontId="46" fillId="9" borderId="43" xfId="0" applyFont="1" applyFill="1" applyBorder="1" applyAlignment="1" applyProtection="1">
      <alignment horizontal="center" vertical="center" wrapText="1"/>
    </xf>
    <xf numFmtId="4" fontId="46" fillId="9" borderId="37" xfId="0" applyNumberFormat="1" applyFont="1" applyFill="1" applyBorder="1" applyAlignment="1" applyProtection="1">
      <alignment horizontal="center" vertical="center" wrapText="1"/>
    </xf>
    <xf numFmtId="0" fontId="47" fillId="9" borderId="6" xfId="2" applyFont="1" applyFill="1" applyBorder="1"/>
    <xf numFmtId="9" fontId="47" fillId="9" borderId="0" xfId="4" applyFont="1" applyFill="1" applyBorder="1"/>
    <xf numFmtId="0" fontId="47" fillId="9" borderId="0" xfId="2" applyFont="1" applyFill="1"/>
    <xf numFmtId="0" fontId="47" fillId="4" borderId="0" xfId="2" applyFont="1" applyFill="1"/>
    <xf numFmtId="0" fontId="85" fillId="4" borderId="43" xfId="0" applyFont="1" applyFill="1" applyBorder="1" applyAlignment="1" applyProtection="1">
      <alignment horizontal="left" vertical="center"/>
    </xf>
    <xf numFmtId="0" fontId="85" fillId="4" borderId="37" xfId="0" applyFont="1" applyFill="1" applyBorder="1" applyAlignment="1" applyProtection="1">
      <alignment horizontal="left" vertical="center"/>
    </xf>
    <xf numFmtId="0" fontId="85" fillId="4" borderId="42" xfId="0" applyFont="1" applyFill="1" applyBorder="1" applyAlignment="1" applyProtection="1">
      <alignment horizontal="left" vertical="center"/>
    </xf>
    <xf numFmtId="0" fontId="70" fillId="4" borderId="6" xfId="2" applyFont="1" applyFill="1" applyBorder="1" applyAlignment="1">
      <alignment horizontal="center" vertical="center"/>
    </xf>
    <xf numFmtId="0" fontId="85" fillId="4" borderId="44" xfId="0" applyFont="1" applyFill="1" applyBorder="1" applyAlignment="1" applyProtection="1">
      <alignment horizontal="left" vertical="center"/>
    </xf>
    <xf numFmtId="49" fontId="70" fillId="4" borderId="6" xfId="2" applyNumberFormat="1" applyFont="1" applyFill="1" applyBorder="1" applyAlignment="1">
      <alignment horizontal="center" vertical="center" wrapText="1"/>
    </xf>
    <xf numFmtId="0" fontId="84" fillId="4" borderId="43" xfId="0" applyFont="1" applyFill="1" applyBorder="1" applyAlignment="1" applyProtection="1">
      <alignment horizontal="center" vertical="center" wrapText="1"/>
    </xf>
    <xf numFmtId="4" fontId="84" fillId="4" borderId="37" xfId="0" applyNumberFormat="1" applyFont="1" applyFill="1" applyBorder="1" applyAlignment="1" applyProtection="1">
      <alignment horizontal="right" vertical="center" wrapText="1"/>
    </xf>
    <xf numFmtId="4" fontId="84" fillId="4" borderId="37" xfId="0" applyNumberFormat="1" applyFont="1" applyFill="1" applyBorder="1" applyAlignment="1" applyProtection="1">
      <alignment horizontal="center" vertical="center" wrapText="1"/>
    </xf>
    <xf numFmtId="0" fontId="13" fillId="4" borderId="15" xfId="0" applyFont="1" applyFill="1" applyBorder="1" applyAlignment="1">
      <alignment vertical="center" wrapText="1"/>
    </xf>
    <xf numFmtId="0" fontId="84" fillId="4" borderId="37" xfId="0" applyFont="1" applyFill="1" applyBorder="1" applyAlignment="1" applyProtection="1">
      <alignment vertical="center" wrapText="1"/>
    </xf>
    <xf numFmtId="0" fontId="70" fillId="4" borderId="15" xfId="2" applyFont="1" applyFill="1" applyBorder="1" applyAlignment="1">
      <alignment horizontal="center"/>
    </xf>
    <xf numFmtId="0" fontId="84" fillId="4" borderId="39" xfId="0" applyFont="1" applyFill="1" applyBorder="1" applyAlignment="1" applyProtection="1">
      <alignment horizontal="center" vertical="center" wrapText="1"/>
    </xf>
    <xf numFmtId="0" fontId="84" fillId="4" borderId="6" xfId="0" applyFont="1" applyFill="1" applyBorder="1" applyAlignment="1" applyProtection="1">
      <alignment horizontal="center" vertical="center" wrapText="1"/>
    </xf>
    <xf numFmtId="0" fontId="70" fillId="4" borderId="6" xfId="2" applyFont="1" applyFill="1" applyBorder="1" applyAlignment="1"/>
    <xf numFmtId="2" fontId="70" fillId="4" borderId="15" xfId="2" applyNumberFormat="1" applyFont="1" applyFill="1" applyBorder="1" applyAlignment="1">
      <alignment horizontal="center" vertical="center"/>
    </xf>
    <xf numFmtId="4" fontId="70" fillId="4" borderId="15" xfId="2" applyNumberFormat="1" applyFont="1" applyFill="1" applyBorder="1" applyAlignment="1">
      <alignment vertical="center"/>
    </xf>
    <xf numFmtId="0" fontId="70" fillId="4" borderId="6" xfId="2" applyFont="1" applyFill="1" applyBorder="1" applyAlignment="1" applyProtection="1">
      <alignment vertical="center"/>
      <protection locked="0"/>
    </xf>
    <xf numFmtId="0" fontId="70" fillId="4" borderId="13" xfId="2" applyFont="1" applyFill="1" applyBorder="1" applyAlignment="1" applyProtection="1">
      <alignment vertical="center"/>
      <protection locked="0"/>
    </xf>
    <xf numFmtId="0" fontId="70" fillId="4" borderId="6" xfId="2" applyFont="1" applyFill="1" applyBorder="1" applyAlignment="1" applyProtection="1">
      <alignment horizontal="center" vertical="center"/>
      <protection locked="0"/>
    </xf>
    <xf numFmtId="4" fontId="70" fillId="4" borderId="6" xfId="2" applyNumberFormat="1" applyFont="1" applyFill="1" applyBorder="1" applyAlignment="1" applyProtection="1">
      <alignment horizontal="right" vertical="center"/>
      <protection locked="0"/>
    </xf>
    <xf numFmtId="1" fontId="70" fillId="4" borderId="6" xfId="2" applyNumberFormat="1" applyFont="1" applyFill="1" applyBorder="1" applyAlignment="1" applyProtection="1">
      <alignment horizontal="center" vertical="center"/>
      <protection locked="0"/>
    </xf>
    <xf numFmtId="43" fontId="70" fillId="4" borderId="6" xfId="2" applyNumberFormat="1" applyFont="1" applyFill="1" applyBorder="1"/>
    <xf numFmtId="0" fontId="70" fillId="4" borderId="6" xfId="2" applyFont="1" applyFill="1" applyBorder="1"/>
    <xf numFmtId="0" fontId="70" fillId="4" borderId="0" xfId="2" applyFont="1" applyFill="1"/>
    <xf numFmtId="0" fontId="46" fillId="9" borderId="8" xfId="0" applyFont="1" applyFill="1" applyBorder="1" applyAlignment="1" applyProtection="1">
      <alignment horizontal="right" vertical="center" wrapText="1"/>
    </xf>
    <xf numFmtId="0" fontId="46" fillId="9" borderId="8" xfId="0" applyFont="1" applyFill="1" applyBorder="1" applyAlignment="1" applyProtection="1">
      <alignment horizontal="left" vertical="center"/>
    </xf>
    <xf numFmtId="0" fontId="46" fillId="9" borderId="7" xfId="0" applyFont="1" applyFill="1" applyBorder="1" applyAlignment="1" applyProtection="1">
      <alignment horizontal="right" vertical="center" wrapText="1"/>
    </xf>
    <xf numFmtId="0" fontId="46" fillId="9" borderId="12" xfId="0" applyFont="1" applyFill="1" applyBorder="1" applyAlignment="1" applyProtection="1">
      <alignment horizontal="right" vertical="center" wrapText="1"/>
    </xf>
    <xf numFmtId="0" fontId="47" fillId="9" borderId="8" xfId="0" applyFont="1" applyFill="1" applyBorder="1" applyAlignment="1" applyProtection="1">
      <alignment horizontal="center" vertical="center" wrapText="1"/>
    </xf>
    <xf numFmtId="4" fontId="47" fillId="9" borderId="6" xfId="2" applyNumberFormat="1" applyFont="1" applyFill="1" applyBorder="1" applyAlignment="1" applyProtection="1">
      <alignment horizontal="right" vertical="center"/>
      <protection locked="0"/>
    </xf>
    <xf numFmtId="0" fontId="47" fillId="9" borderId="6" xfId="0" applyFont="1" applyFill="1" applyBorder="1" applyAlignment="1">
      <alignment vertical="center" wrapText="1"/>
    </xf>
    <xf numFmtId="0" fontId="47" fillId="9" borderId="6" xfId="0" applyFont="1" applyFill="1" applyBorder="1" applyAlignment="1" applyProtection="1">
      <alignment vertical="center" wrapText="1"/>
    </xf>
    <xf numFmtId="0" fontId="47" fillId="9" borderId="6" xfId="2" applyFont="1" applyFill="1" applyBorder="1" applyAlignment="1">
      <alignment horizontal="center"/>
    </xf>
    <xf numFmtId="0" fontId="47" fillId="9" borderId="6" xfId="0" applyFont="1" applyFill="1" applyBorder="1" applyAlignment="1" applyProtection="1">
      <alignment horizontal="center" vertical="center" wrapText="1"/>
    </xf>
    <xf numFmtId="2" fontId="47" fillId="9" borderId="6" xfId="2" applyNumberFormat="1" applyFont="1" applyFill="1" applyBorder="1" applyAlignment="1">
      <alignment horizontal="center" vertical="center"/>
    </xf>
    <xf numFmtId="4" fontId="47" fillId="9" borderId="6" xfId="2" applyNumberFormat="1" applyFont="1" applyFill="1" applyBorder="1" applyAlignment="1"/>
    <xf numFmtId="0" fontId="47" fillId="9" borderId="6" xfId="2" applyFont="1" applyFill="1" applyBorder="1" applyAlignment="1" applyProtection="1">
      <alignment vertical="center"/>
      <protection locked="0"/>
    </xf>
    <xf numFmtId="0" fontId="47" fillId="9" borderId="6" xfId="2" applyFont="1" applyFill="1" applyBorder="1" applyAlignment="1" applyProtection="1">
      <alignment horizontal="center" vertical="center"/>
      <protection locked="0"/>
    </xf>
    <xf numFmtId="1" fontId="47" fillId="9" borderId="6" xfId="2" applyNumberFormat="1" applyFont="1" applyFill="1" applyBorder="1" applyAlignment="1" applyProtection="1">
      <alignment horizontal="center" vertical="center"/>
      <protection locked="0"/>
    </xf>
    <xf numFmtId="43" fontId="47" fillId="9" borderId="6" xfId="2" applyNumberFormat="1" applyFont="1" applyFill="1" applyBorder="1"/>
    <xf numFmtId="9" fontId="47" fillId="2" borderId="0" xfId="4" applyFont="1" applyFill="1" applyBorder="1"/>
    <xf numFmtId="9" fontId="47" fillId="2" borderId="0" xfId="2" applyNumberFormat="1" applyFont="1" applyFill="1"/>
    <xf numFmtId="0" fontId="47" fillId="2" borderId="0" xfId="2" applyFont="1" applyFill="1"/>
    <xf numFmtId="0" fontId="86" fillId="4" borderId="11" xfId="0" applyFont="1" applyFill="1" applyBorder="1" applyAlignment="1" applyProtection="1">
      <alignment horizontal="left" vertical="center"/>
    </xf>
    <xf numFmtId="0" fontId="86" fillId="4" borderId="14" xfId="0" applyFont="1" applyFill="1" applyBorder="1" applyAlignment="1" applyProtection="1">
      <alignment horizontal="left" vertical="center"/>
    </xf>
    <xf numFmtId="0" fontId="86" fillId="4" borderId="9" xfId="0" applyFont="1" applyFill="1" applyBorder="1" applyAlignment="1" applyProtection="1">
      <alignment horizontal="left" vertical="center"/>
    </xf>
    <xf numFmtId="0" fontId="15" fillId="4" borderId="6" xfId="2" applyFont="1" applyFill="1" applyBorder="1" applyAlignment="1">
      <alignment horizontal="center" vertical="center"/>
    </xf>
    <xf numFmtId="0" fontId="86" fillId="4" borderId="10" xfId="0" applyFont="1" applyFill="1" applyBorder="1" applyAlignment="1" applyProtection="1">
      <alignment horizontal="left" vertical="center"/>
    </xf>
    <xf numFmtId="49" fontId="15" fillId="4" borderId="6" xfId="2" applyNumberFormat="1" applyFont="1" applyFill="1" applyBorder="1" applyAlignment="1">
      <alignment horizontal="center" vertical="center" wrapText="1"/>
    </xf>
    <xf numFmtId="0" fontId="15" fillId="4" borderId="11" xfId="0" applyFont="1" applyFill="1" applyBorder="1" applyAlignment="1" applyProtection="1">
      <alignment horizontal="center" vertical="center" wrapText="1"/>
    </xf>
    <xf numFmtId="4" fontId="15" fillId="4" borderId="14" xfId="0" applyNumberFormat="1" applyFont="1" applyFill="1" applyBorder="1" applyAlignment="1" applyProtection="1">
      <alignment horizontal="right" vertical="center" wrapText="1"/>
    </xf>
    <xf numFmtId="4" fontId="15" fillId="4" borderId="14" xfId="0" applyNumberFormat="1" applyFont="1" applyFill="1" applyBorder="1" applyAlignment="1" applyProtection="1">
      <alignment horizontal="center" vertical="center" wrapText="1"/>
    </xf>
    <xf numFmtId="0" fontId="15" fillId="4" borderId="14" xfId="0" applyFont="1" applyFill="1" applyBorder="1" applyAlignment="1">
      <alignment vertical="center" wrapText="1"/>
    </xf>
    <xf numFmtId="0" fontId="84" fillId="7" borderId="41" xfId="0" applyFont="1" applyFill="1" applyBorder="1" applyAlignment="1" applyProtection="1">
      <alignment vertical="center" wrapText="1"/>
    </xf>
    <xf numFmtId="0" fontId="15" fillId="4" borderId="16" xfId="2" applyFont="1" applyFill="1" applyBorder="1" applyAlignment="1">
      <alignment horizontal="center"/>
    </xf>
    <xf numFmtId="0" fontId="84" fillId="7" borderId="40" xfId="0" applyFont="1" applyFill="1" applyBorder="1" applyAlignment="1" applyProtection="1">
      <alignment horizontal="center" vertical="center" wrapText="1"/>
    </xf>
    <xf numFmtId="0" fontId="84" fillId="7" borderId="14" xfId="0" applyFont="1" applyFill="1" applyBorder="1" applyAlignment="1" applyProtection="1">
      <alignment horizontal="center" vertical="center" wrapText="1"/>
    </xf>
    <xf numFmtId="2" fontId="15" fillId="4" borderId="51" xfId="2" applyNumberFormat="1" applyFont="1" applyFill="1" applyBorder="1" applyAlignment="1">
      <alignment horizontal="center" vertical="center"/>
    </xf>
    <xf numFmtId="4" fontId="15" fillId="4" borderId="16" xfId="2" applyNumberFormat="1" applyFont="1" applyFill="1" applyBorder="1" applyAlignment="1"/>
    <xf numFmtId="0" fontId="15" fillId="4" borderId="5" xfId="2" applyFont="1" applyFill="1" applyBorder="1" applyAlignment="1" applyProtection="1">
      <alignment vertical="center"/>
      <protection locked="0"/>
    </xf>
    <xf numFmtId="0" fontId="15" fillId="4" borderId="31" xfId="2" applyFont="1" applyFill="1" applyBorder="1" applyAlignment="1" applyProtection="1">
      <alignment vertical="center"/>
      <protection locked="0"/>
    </xf>
    <xf numFmtId="0" fontId="70" fillId="0" borderId="31" xfId="2" applyFont="1" applyBorder="1" applyAlignment="1" applyProtection="1">
      <alignment vertical="center"/>
      <protection locked="0"/>
    </xf>
    <xf numFmtId="0" fontId="15" fillId="4" borderId="31" xfId="2" applyFont="1" applyFill="1" applyBorder="1" applyAlignment="1" applyProtection="1">
      <alignment horizontal="center" vertical="center"/>
      <protection locked="0"/>
    </xf>
    <xf numFmtId="4" fontId="15" fillId="4" borderId="14" xfId="2" applyNumberFormat="1" applyFont="1" applyFill="1" applyBorder="1" applyAlignment="1" applyProtection="1">
      <alignment horizontal="right" vertical="center"/>
      <protection locked="0"/>
    </xf>
    <xf numFmtId="1" fontId="15" fillId="4" borderId="14" xfId="2" applyNumberFormat="1" applyFont="1" applyFill="1" applyBorder="1" applyAlignment="1" applyProtection="1">
      <alignment horizontal="center" vertical="center"/>
      <protection locked="0"/>
    </xf>
    <xf numFmtId="0" fontId="15" fillId="4" borderId="14" xfId="2" applyFont="1" applyFill="1" applyBorder="1" applyAlignment="1" applyProtection="1">
      <alignment horizontal="center" vertical="center"/>
      <protection locked="0"/>
    </xf>
    <xf numFmtId="43" fontId="15" fillId="4" borderId="14" xfId="2" applyNumberFormat="1" applyFont="1" applyFill="1" applyBorder="1"/>
    <xf numFmtId="0" fontId="15" fillId="4" borderId="14" xfId="2" applyFont="1" applyFill="1" applyBorder="1"/>
    <xf numFmtId="0" fontId="15" fillId="4" borderId="0" xfId="2" applyFont="1" applyFill="1"/>
    <xf numFmtId="0" fontId="70" fillId="0" borderId="14" xfId="2" applyFont="1" applyBorder="1" applyAlignment="1">
      <alignment horizontal="center" vertical="center"/>
    </xf>
    <xf numFmtId="0" fontId="84" fillId="7" borderId="37" xfId="0" applyFont="1" applyFill="1" applyBorder="1" applyAlignment="1" applyProtection="1">
      <alignment horizontal="left" vertical="center" wrapText="1"/>
    </xf>
    <xf numFmtId="0" fontId="84" fillId="7" borderId="42" xfId="0" applyFont="1" applyFill="1" applyBorder="1" applyAlignment="1" applyProtection="1">
      <alignment horizontal="left" vertical="center" wrapText="1"/>
    </xf>
    <xf numFmtId="0" fontId="84" fillId="7" borderId="44" xfId="0" applyFont="1" applyFill="1" applyBorder="1" applyAlignment="1" applyProtection="1">
      <alignment horizontal="left" vertical="center" wrapText="1"/>
    </xf>
    <xf numFmtId="49" fontId="70" fillId="0" borderId="6" xfId="2" applyNumberFormat="1" applyFont="1" applyBorder="1" applyAlignment="1">
      <alignment horizontal="center" vertical="center" wrapText="1"/>
    </xf>
    <xf numFmtId="0" fontId="84" fillId="7" borderId="43" xfId="0" applyFont="1" applyFill="1" applyBorder="1" applyAlignment="1" applyProtection="1">
      <alignment horizontal="center" vertical="center" wrapText="1"/>
    </xf>
    <xf numFmtId="4" fontId="84" fillId="7" borderId="37" xfId="0" applyNumberFormat="1" applyFont="1" applyFill="1" applyBorder="1" applyAlignment="1" applyProtection="1">
      <alignment horizontal="center" vertical="center" wrapText="1"/>
    </xf>
    <xf numFmtId="49" fontId="70" fillId="0" borderId="36" xfId="2" applyNumberFormat="1" applyFont="1" applyBorder="1" applyAlignment="1">
      <alignment horizontal="center" vertical="center" wrapText="1"/>
    </xf>
    <xf numFmtId="0" fontId="84" fillId="7" borderId="37" xfId="0" applyFont="1" applyFill="1" applyBorder="1" applyAlignment="1" applyProtection="1">
      <alignment horizontal="center" vertical="center" wrapText="1"/>
    </xf>
    <xf numFmtId="0" fontId="70" fillId="0" borderId="32" xfId="2" applyFont="1" applyBorder="1" applyAlignment="1">
      <alignment horizontal="center"/>
    </xf>
    <xf numFmtId="0" fontId="84" fillId="7" borderId="46" xfId="0" applyFont="1" applyFill="1" applyBorder="1" applyAlignment="1" applyProtection="1">
      <alignment horizontal="center" vertical="center" wrapText="1"/>
    </xf>
    <xf numFmtId="0" fontId="70" fillId="0" borderId="5" xfId="2" applyFont="1" applyBorder="1" applyAlignment="1">
      <alignment horizontal="center" vertical="center" wrapText="1"/>
    </xf>
    <xf numFmtId="0" fontId="84" fillId="7" borderId="48" xfId="0" applyFont="1" applyFill="1" applyBorder="1" applyAlignment="1" applyProtection="1">
      <alignment horizontal="center" vertical="center" wrapText="1"/>
    </xf>
    <xf numFmtId="0" fontId="70" fillId="2" borderId="34" xfId="2" applyFont="1" applyFill="1" applyBorder="1" applyAlignment="1">
      <alignment horizontal="center" vertical="center"/>
    </xf>
    <xf numFmtId="2" fontId="70" fillId="2" borderId="49" xfId="2" applyNumberFormat="1" applyFont="1" applyFill="1" applyBorder="1" applyAlignment="1">
      <alignment horizontal="center" vertical="center"/>
    </xf>
    <xf numFmtId="4" fontId="15" fillId="2" borderId="15" xfId="2" applyNumberFormat="1" applyFont="1" applyFill="1" applyBorder="1" applyAlignment="1"/>
    <xf numFmtId="0" fontId="70" fillId="0" borderId="13" xfId="2" applyFont="1" applyBorder="1" applyAlignment="1" applyProtection="1">
      <alignment horizontal="center" vertical="center"/>
      <protection locked="0"/>
    </xf>
    <xf numFmtId="0" fontId="70" fillId="0" borderId="13" xfId="2" applyFont="1" applyBorder="1" applyAlignment="1" applyProtection="1">
      <alignment vertical="center"/>
      <protection locked="0"/>
    </xf>
    <xf numFmtId="4" fontId="70" fillId="0" borderId="6" xfId="2" applyNumberFormat="1" applyFont="1" applyBorder="1" applyAlignment="1" applyProtection="1">
      <alignment horizontal="right" vertical="center"/>
      <protection locked="0"/>
    </xf>
    <xf numFmtId="0" fontId="70" fillId="0" borderId="6" xfId="2" applyFont="1" applyBorder="1" applyAlignment="1" applyProtection="1">
      <alignment horizontal="right" vertical="center"/>
      <protection locked="0"/>
    </xf>
    <xf numFmtId="43" fontId="70" fillId="0" borderId="6" xfId="2" applyNumberFormat="1" applyFont="1" applyBorder="1"/>
    <xf numFmtId="0" fontId="70" fillId="0" borderId="0" xfId="2" applyFont="1" applyAlignment="1">
      <alignment horizontal="center" vertical="center"/>
    </xf>
    <xf numFmtId="0" fontId="84" fillId="15" borderId="44" xfId="0" applyFont="1" applyFill="1" applyBorder="1" applyAlignment="1" applyProtection="1">
      <alignment horizontal="left" vertical="center" wrapText="1"/>
    </xf>
    <xf numFmtId="49" fontId="70" fillId="15" borderId="6" xfId="2" applyNumberFormat="1" applyFont="1" applyFill="1" applyBorder="1" applyAlignment="1">
      <alignment horizontal="center" vertical="center" wrapText="1"/>
    </xf>
    <xf numFmtId="0" fontId="84" fillId="15" borderId="43" xfId="0" applyFont="1" applyFill="1" applyBorder="1" applyAlignment="1" applyProtection="1">
      <alignment horizontal="center" vertical="center" wrapText="1"/>
    </xf>
    <xf numFmtId="4" fontId="84" fillId="15" borderId="37" xfId="0" applyNumberFormat="1" applyFont="1" applyFill="1" applyBorder="1" applyAlignment="1" applyProtection="1">
      <alignment horizontal="center" vertical="center" wrapText="1"/>
    </xf>
    <xf numFmtId="49" fontId="70" fillId="15" borderId="36" xfId="2" applyNumberFormat="1" applyFont="1" applyFill="1" applyBorder="1" applyAlignment="1">
      <alignment horizontal="center" vertical="center" wrapText="1"/>
    </xf>
    <xf numFmtId="0" fontId="84" fillId="15" borderId="37" xfId="0" applyFont="1" applyFill="1" applyBorder="1" applyAlignment="1" applyProtection="1">
      <alignment horizontal="center" vertical="center" wrapText="1"/>
    </xf>
    <xf numFmtId="0" fontId="70" fillId="15" borderId="32" xfId="2" applyFont="1" applyFill="1" applyBorder="1" applyAlignment="1">
      <alignment horizontal="center"/>
    </xf>
    <xf numFmtId="0" fontId="84" fillId="15" borderId="46" xfId="0" applyFont="1" applyFill="1" applyBorder="1" applyAlignment="1" applyProtection="1">
      <alignment horizontal="center" vertical="center" wrapText="1"/>
    </xf>
    <xf numFmtId="0" fontId="70" fillId="15" borderId="5" xfId="2" applyFont="1" applyFill="1" applyBorder="1" applyAlignment="1">
      <alignment horizontal="center" vertical="center" wrapText="1"/>
    </xf>
    <xf numFmtId="0" fontId="84" fillId="15" borderId="48" xfId="0" applyFont="1" applyFill="1" applyBorder="1" applyAlignment="1" applyProtection="1">
      <alignment horizontal="center" vertical="center" wrapText="1"/>
    </xf>
    <xf numFmtId="0" fontId="70" fillId="15" borderId="34" xfId="2" applyFont="1" applyFill="1" applyBorder="1" applyAlignment="1">
      <alignment horizontal="center" vertical="center"/>
    </xf>
    <xf numFmtId="2" fontId="70" fillId="15" borderId="49" xfId="2" applyNumberFormat="1" applyFont="1" applyFill="1" applyBorder="1" applyAlignment="1">
      <alignment horizontal="center" vertical="center"/>
    </xf>
    <xf numFmtId="4" fontId="15" fillId="15" borderId="15" xfId="2" applyNumberFormat="1" applyFont="1" applyFill="1" applyBorder="1" applyAlignment="1"/>
    <xf numFmtId="0" fontId="70" fillId="15" borderId="3" xfId="2" applyFont="1" applyFill="1" applyBorder="1" applyAlignment="1" applyProtection="1">
      <alignment horizontal="center" vertical="center"/>
      <protection locked="0"/>
    </xf>
    <xf numFmtId="0" fontId="70" fillId="15" borderId="13" xfId="2" applyFont="1" applyFill="1" applyBorder="1" applyAlignment="1" applyProtection="1">
      <alignment horizontal="center" vertical="center"/>
      <protection locked="0"/>
    </xf>
    <xf numFmtId="0" fontId="70" fillId="15" borderId="13" xfId="2" applyFont="1" applyFill="1" applyBorder="1" applyAlignment="1" applyProtection="1">
      <alignment vertical="center"/>
      <protection locked="0"/>
    </xf>
    <xf numFmtId="4" fontId="70" fillId="15" borderId="6" xfId="2" applyNumberFormat="1" applyFont="1" applyFill="1" applyBorder="1" applyAlignment="1" applyProtection="1">
      <alignment horizontal="right" vertical="center"/>
      <protection locked="0"/>
    </xf>
    <xf numFmtId="0" fontId="70" fillId="15" borderId="6" xfId="2" applyFont="1" applyFill="1" applyBorder="1" applyAlignment="1" applyProtection="1">
      <alignment horizontal="right" vertical="center"/>
      <protection locked="0"/>
    </xf>
    <xf numFmtId="0" fontId="70" fillId="15" borderId="6" xfId="2" applyFont="1" applyFill="1" applyBorder="1" applyAlignment="1" applyProtection="1">
      <alignment horizontal="center" vertical="center"/>
      <protection locked="0"/>
    </xf>
    <xf numFmtId="43" fontId="70" fillId="15" borderId="6" xfId="2" applyNumberFormat="1" applyFont="1" applyFill="1" applyBorder="1"/>
    <xf numFmtId="0" fontId="47" fillId="8" borderId="31" xfId="2" applyFont="1" applyFill="1" applyBorder="1" applyAlignment="1">
      <alignment horizontal="center" vertical="center"/>
    </xf>
    <xf numFmtId="0" fontId="46" fillId="8" borderId="41" xfId="0" applyFont="1" applyFill="1" applyBorder="1" applyAlignment="1" applyProtection="1">
      <alignment horizontal="left" vertical="center" wrapText="1"/>
    </xf>
    <xf numFmtId="0" fontId="46" fillId="8" borderId="40" xfId="0" applyFont="1" applyFill="1" applyBorder="1" applyAlignment="1" applyProtection="1">
      <alignment horizontal="left" vertical="center" wrapText="1"/>
    </xf>
    <xf numFmtId="0" fontId="47" fillId="8" borderId="13" xfId="2" applyFont="1" applyFill="1" applyBorder="1" applyAlignment="1">
      <alignment horizontal="center" vertical="center"/>
    </xf>
    <xf numFmtId="0" fontId="46" fillId="8" borderId="0" xfId="0" applyFont="1" applyFill="1" applyBorder="1" applyAlignment="1" applyProtection="1">
      <alignment horizontal="left" vertical="center" wrapText="1"/>
    </xf>
    <xf numFmtId="49" fontId="47" fillId="8" borderId="6" xfId="2" applyNumberFormat="1" applyFont="1" applyFill="1" applyBorder="1" applyAlignment="1">
      <alignment horizontal="center" vertical="center" wrapText="1"/>
    </xf>
    <xf numFmtId="0" fontId="46" fillId="8" borderId="41" xfId="0" applyFont="1" applyFill="1" applyBorder="1" applyAlignment="1" applyProtection="1">
      <alignment horizontal="center" vertical="center" wrapText="1"/>
    </xf>
    <xf numFmtId="4" fontId="46" fillId="8" borderId="48" xfId="0" applyNumberFormat="1" applyFont="1" applyFill="1" applyBorder="1" applyAlignment="1" applyProtection="1">
      <alignment horizontal="center" vertical="center" wrapText="1"/>
    </xf>
    <xf numFmtId="43" fontId="47" fillId="8" borderId="6" xfId="2" applyNumberFormat="1" applyFont="1" applyFill="1" applyBorder="1"/>
    <xf numFmtId="9" fontId="47" fillId="0" borderId="0" xfId="4" applyFont="1" applyBorder="1"/>
    <xf numFmtId="0" fontId="47" fillId="0" borderId="0" xfId="2" applyFont="1" applyAlignment="1">
      <alignment horizontal="center" vertical="center"/>
    </xf>
    <xf numFmtId="0" fontId="87" fillId="8" borderId="6" xfId="2" applyFont="1" applyFill="1" applyBorder="1" applyAlignment="1">
      <alignment horizontal="center" vertical="center"/>
    </xf>
    <xf numFmtId="0" fontId="88" fillId="8" borderId="6" xfId="0" applyFont="1" applyFill="1" applyBorder="1" applyAlignment="1" applyProtection="1">
      <alignment horizontal="left" vertical="center" wrapText="1"/>
    </xf>
    <xf numFmtId="49" fontId="87" fillId="8" borderId="6" xfId="2" applyNumberFormat="1" applyFont="1" applyFill="1" applyBorder="1" applyAlignment="1">
      <alignment horizontal="center" vertical="center" wrapText="1"/>
    </xf>
    <xf numFmtId="0" fontId="88" fillId="8" borderId="6" xfId="0" applyFont="1" applyFill="1" applyBorder="1" applyAlignment="1" applyProtection="1">
      <alignment horizontal="center" vertical="center" wrapText="1"/>
    </xf>
    <xf numFmtId="4" fontId="88" fillId="8" borderId="6" xfId="0" applyNumberFormat="1" applyFont="1" applyFill="1" applyBorder="1" applyAlignment="1" applyProtection="1">
      <alignment horizontal="center" vertical="center" wrapText="1"/>
    </xf>
    <xf numFmtId="43" fontId="87" fillId="8" borderId="6" xfId="2" applyNumberFormat="1" applyFont="1" applyFill="1" applyBorder="1"/>
    <xf numFmtId="9" fontId="87" fillId="0" borderId="0" xfId="4" applyFont="1" applyBorder="1"/>
    <xf numFmtId="0" fontId="87" fillId="0" borderId="0" xfId="2" applyFont="1" applyAlignment="1">
      <alignment horizontal="center" vertical="center"/>
    </xf>
    <xf numFmtId="0" fontId="88" fillId="8" borderId="6" xfId="0" applyFont="1" applyFill="1" applyBorder="1" applyAlignment="1" applyProtection="1">
      <alignment horizontal="left" vertical="center"/>
    </xf>
    <xf numFmtId="0" fontId="88" fillId="8" borderId="0" xfId="0" applyFont="1" applyFill="1" applyBorder="1" applyAlignment="1" applyProtection="1">
      <alignment horizontal="center" vertical="center" wrapText="1"/>
    </xf>
    <xf numFmtId="0" fontId="87" fillId="8" borderId="0" xfId="2" applyFont="1" applyFill="1" applyBorder="1" applyAlignment="1">
      <alignment horizontal="center"/>
    </xf>
    <xf numFmtId="0" fontId="87" fillId="8" borderId="0" xfId="2" applyFont="1" applyFill="1" applyBorder="1" applyAlignment="1">
      <alignment horizontal="center" vertical="center" wrapText="1"/>
    </xf>
    <xf numFmtId="0" fontId="87" fillId="8" borderId="0" xfId="2" applyFont="1" applyFill="1" applyBorder="1" applyAlignment="1">
      <alignment horizontal="center" vertical="center"/>
    </xf>
    <xf numFmtId="2" fontId="87" fillId="8" borderId="0" xfId="2" applyNumberFormat="1" applyFont="1" applyFill="1" applyBorder="1" applyAlignment="1">
      <alignment horizontal="center" vertical="center"/>
    </xf>
    <xf numFmtId="4" fontId="89" fillId="8" borderId="0" xfId="2" applyNumberFormat="1" applyFont="1" applyFill="1" applyBorder="1" applyAlignment="1"/>
    <xf numFmtId="0" fontId="87" fillId="8" borderId="0" xfId="2" applyFont="1" applyFill="1" applyBorder="1" applyAlignment="1" applyProtection="1">
      <alignment horizontal="center" vertical="center"/>
      <protection locked="0"/>
    </xf>
    <xf numFmtId="0" fontId="87" fillId="8" borderId="0" xfId="2" applyFont="1" applyFill="1" applyBorder="1" applyAlignment="1" applyProtection="1">
      <alignment vertical="center"/>
      <protection locked="0"/>
    </xf>
    <xf numFmtId="43" fontId="87" fillId="8" borderId="0" xfId="2" applyNumberFormat="1" applyFont="1" applyFill="1" applyBorder="1"/>
    <xf numFmtId="0" fontId="70" fillId="9" borderId="6" xfId="2" applyFont="1" applyFill="1" applyBorder="1" applyAlignment="1" applyProtection="1">
      <alignment horizontal="center" vertical="center" wrapText="1"/>
      <protection locked="0"/>
    </xf>
    <xf numFmtId="0" fontId="84" fillId="7" borderId="47" xfId="0" applyFont="1" applyFill="1" applyBorder="1" applyAlignment="1" applyProtection="1">
      <alignment horizontal="left" vertical="center" wrapText="1"/>
    </xf>
    <xf numFmtId="0" fontId="84" fillId="7" borderId="45" xfId="0" applyFont="1" applyFill="1" applyBorder="1" applyAlignment="1" applyProtection="1">
      <alignment horizontal="left" vertical="center" wrapText="1"/>
    </xf>
    <xf numFmtId="0" fontId="84" fillId="7" borderId="41" xfId="0" applyFont="1" applyFill="1" applyBorder="1" applyAlignment="1" applyProtection="1">
      <alignment horizontal="left" vertical="center" wrapText="1"/>
    </xf>
    <xf numFmtId="49" fontId="70" fillId="0" borderId="54" xfId="2" applyNumberFormat="1" applyFont="1" applyBorder="1" applyAlignment="1">
      <alignment horizontal="center" vertical="center" wrapText="1"/>
    </xf>
    <xf numFmtId="4" fontId="84" fillId="7" borderId="48" xfId="0" applyNumberFormat="1" applyFont="1" applyFill="1" applyBorder="1" applyAlignment="1" applyProtection="1">
      <alignment horizontal="center" vertical="center" wrapText="1"/>
    </xf>
    <xf numFmtId="49" fontId="70" fillId="0" borderId="50" xfId="2" applyNumberFormat="1" applyFont="1" applyBorder="1" applyAlignment="1">
      <alignment horizontal="center" vertical="center" wrapText="1"/>
    </xf>
    <xf numFmtId="0" fontId="70" fillId="0" borderId="52" xfId="2" applyFont="1" applyBorder="1" applyAlignment="1">
      <alignment horizontal="center"/>
    </xf>
    <xf numFmtId="0" fontId="70" fillId="2" borderId="50" xfId="2" applyFont="1" applyFill="1" applyBorder="1" applyAlignment="1">
      <alignment horizontal="center" vertical="center"/>
    </xf>
    <xf numFmtId="2" fontId="70" fillId="2" borderId="52" xfId="2" applyNumberFormat="1" applyFont="1" applyFill="1" applyBorder="1" applyAlignment="1">
      <alignment horizontal="center" vertical="center"/>
    </xf>
    <xf numFmtId="4" fontId="15" fillId="2" borderId="54" xfId="2" applyNumberFormat="1" applyFont="1" applyFill="1" applyBorder="1" applyAlignment="1"/>
    <xf numFmtId="0" fontId="70" fillId="0" borderId="5" xfId="2" applyFont="1" applyBorder="1" applyAlignment="1" applyProtection="1">
      <alignment horizontal="center" vertical="center"/>
      <protection locked="0"/>
    </xf>
    <xf numFmtId="0" fontId="70" fillId="0" borderId="31" xfId="2" applyFont="1" applyBorder="1" applyAlignment="1" applyProtection="1">
      <alignment horizontal="center" vertical="center"/>
      <protection locked="0"/>
    </xf>
    <xf numFmtId="4" fontId="70" fillId="0" borderId="13" xfId="2" applyNumberFormat="1" applyFont="1" applyBorder="1" applyAlignment="1" applyProtection="1">
      <alignment horizontal="right" vertical="center"/>
      <protection locked="0"/>
    </xf>
    <xf numFmtId="0" fontId="70" fillId="0" borderId="13" xfId="2" applyFont="1" applyBorder="1" applyAlignment="1" applyProtection="1">
      <alignment horizontal="right" vertical="center"/>
      <protection locked="0"/>
    </xf>
    <xf numFmtId="43" fontId="70" fillId="0" borderId="13" xfId="2" applyNumberFormat="1" applyFont="1" applyBorder="1"/>
    <xf numFmtId="0" fontId="84" fillId="7" borderId="6" xfId="0" applyFont="1" applyFill="1" applyBorder="1" applyAlignment="1" applyProtection="1">
      <alignment horizontal="left" vertical="center" wrapText="1"/>
    </xf>
    <xf numFmtId="0" fontId="84" fillId="7" borderId="6" xfId="0" applyFont="1" applyFill="1" applyBorder="1" applyAlignment="1" applyProtection="1">
      <alignment horizontal="center" vertical="center" wrapText="1"/>
    </xf>
    <xf numFmtId="4" fontId="84" fillId="7" borderId="6" xfId="0" applyNumberFormat="1" applyFont="1" applyFill="1" applyBorder="1" applyAlignment="1" applyProtection="1">
      <alignment horizontal="center" vertical="center" wrapText="1"/>
    </xf>
    <xf numFmtId="2" fontId="70" fillId="2" borderId="6" xfId="2" applyNumberFormat="1" applyFont="1" applyFill="1" applyBorder="1" applyAlignment="1">
      <alignment horizontal="center" vertical="center"/>
    </xf>
    <xf numFmtId="4" fontId="15" fillId="2" borderId="6" xfId="2" applyNumberFormat="1" applyFont="1" applyFill="1" applyBorder="1" applyAlignment="1"/>
    <xf numFmtId="0" fontId="70" fillId="0" borderId="6" xfId="2" applyFont="1" applyBorder="1" applyAlignment="1" applyProtection="1">
      <alignment vertical="center"/>
      <protection locked="0"/>
    </xf>
    <xf numFmtId="0" fontId="47" fillId="8" borderId="14" xfId="2" applyFont="1" applyFill="1" applyBorder="1" applyAlignment="1">
      <alignment horizontal="center" vertical="center"/>
    </xf>
    <xf numFmtId="0" fontId="46" fillId="8" borderId="53" xfId="0" applyFont="1" applyFill="1" applyBorder="1" applyAlignment="1" applyProtection="1">
      <alignment horizontal="left" vertical="center" wrapText="1"/>
    </xf>
    <xf numFmtId="0" fontId="46" fillId="8" borderId="45" xfId="0" applyFont="1" applyFill="1" applyBorder="1" applyAlignment="1" applyProtection="1">
      <alignment horizontal="left" vertical="center" wrapText="1"/>
    </xf>
    <xf numFmtId="0" fontId="47" fillId="8" borderId="6" xfId="2" applyFont="1" applyFill="1" applyBorder="1" applyAlignment="1">
      <alignment horizontal="center" vertical="center"/>
    </xf>
    <xf numFmtId="0" fontId="46" fillId="8" borderId="38" xfId="0" applyFont="1" applyFill="1" applyBorder="1" applyAlignment="1" applyProtection="1">
      <alignment horizontal="left" vertical="center" wrapText="1"/>
    </xf>
    <xf numFmtId="0" fontId="46" fillId="8" borderId="53" xfId="0" applyFont="1" applyFill="1" applyBorder="1" applyAlignment="1" applyProtection="1">
      <alignment horizontal="center" vertical="center" wrapText="1"/>
    </xf>
    <xf numFmtId="4" fontId="46" fillId="8" borderId="47" xfId="0" applyNumberFormat="1" applyFont="1" applyFill="1" applyBorder="1" applyAlignment="1" applyProtection="1">
      <alignment horizontal="center" vertical="center" wrapText="1"/>
    </xf>
    <xf numFmtId="49" fontId="47" fillId="8" borderId="14" xfId="2" applyNumberFormat="1" applyFont="1" applyFill="1" applyBorder="1" applyAlignment="1">
      <alignment horizontal="center" vertical="center" wrapText="1"/>
    </xf>
    <xf numFmtId="0" fontId="46" fillId="8" borderId="14" xfId="0" applyFont="1" applyFill="1" applyBorder="1" applyAlignment="1" applyProtection="1">
      <alignment horizontal="center" vertical="center" wrapText="1"/>
    </xf>
    <xf numFmtId="0" fontId="47" fillId="8" borderId="14" xfId="2" applyFont="1" applyFill="1" applyBorder="1" applyAlignment="1">
      <alignment horizontal="center"/>
    </xf>
    <xf numFmtId="0" fontId="47" fillId="8" borderId="14" xfId="2" applyFont="1" applyFill="1" applyBorder="1" applyAlignment="1">
      <alignment horizontal="center" vertical="center" wrapText="1"/>
    </xf>
    <xf numFmtId="2" fontId="47" fillId="8" borderId="14" xfId="2" applyNumberFormat="1" applyFont="1" applyFill="1" applyBorder="1" applyAlignment="1">
      <alignment horizontal="center" vertical="center"/>
    </xf>
    <xf numFmtId="4" fontId="79" fillId="8" borderId="14" xfId="2" applyNumberFormat="1" applyFont="1" applyFill="1" applyBorder="1" applyAlignment="1"/>
    <xf numFmtId="0" fontId="47" fillId="8" borderId="14" xfId="2" applyFont="1" applyFill="1" applyBorder="1" applyAlignment="1" applyProtection="1">
      <alignment horizontal="center" vertical="center"/>
      <protection locked="0"/>
    </xf>
    <xf numFmtId="0" fontId="47" fillId="8" borderId="14" xfId="2" applyFont="1" applyFill="1" applyBorder="1" applyAlignment="1" applyProtection="1">
      <alignment vertical="center"/>
      <protection locked="0"/>
    </xf>
    <xf numFmtId="4" fontId="46" fillId="8" borderId="14" xfId="0" applyNumberFormat="1" applyFont="1" applyFill="1" applyBorder="1" applyAlignment="1" applyProtection="1">
      <alignment horizontal="center" vertical="center" wrapText="1"/>
    </xf>
    <xf numFmtId="43" fontId="47" fillId="8" borderId="14" xfId="2" applyNumberFormat="1" applyFont="1" applyFill="1" applyBorder="1"/>
    <xf numFmtId="0" fontId="87" fillId="8" borderId="14" xfId="2" applyFont="1" applyFill="1" applyBorder="1" applyAlignment="1">
      <alignment horizontal="center" vertical="center"/>
    </xf>
    <xf numFmtId="0" fontId="88" fillId="8" borderId="53" xfId="0" applyFont="1" applyFill="1" applyBorder="1" applyAlignment="1" applyProtection="1">
      <alignment horizontal="left" vertical="center"/>
    </xf>
    <xf numFmtId="0" fontId="88" fillId="8" borderId="45" xfId="0" applyFont="1" applyFill="1" applyBorder="1" applyAlignment="1" applyProtection="1">
      <alignment horizontal="left" vertical="center" wrapText="1"/>
    </xf>
    <xf numFmtId="0" fontId="88" fillId="8" borderId="38" xfId="0" applyFont="1" applyFill="1" applyBorder="1" applyAlignment="1" applyProtection="1">
      <alignment horizontal="left" vertical="center" wrapText="1"/>
    </xf>
    <xf numFmtId="0" fontId="88" fillId="8" borderId="53" xfId="0" applyFont="1" applyFill="1" applyBorder="1" applyAlignment="1" applyProtection="1">
      <alignment horizontal="center" vertical="center" wrapText="1"/>
    </xf>
    <xf numFmtId="4" fontId="88" fillId="8" borderId="47" xfId="0" applyNumberFormat="1" applyFont="1" applyFill="1" applyBorder="1" applyAlignment="1" applyProtection="1">
      <alignment horizontal="center" vertical="center" wrapText="1"/>
    </xf>
    <xf numFmtId="0" fontId="13" fillId="0" borderId="0" xfId="0" applyFont="1" applyAlignment="1">
      <alignment wrapText="1"/>
    </xf>
    <xf numFmtId="0" fontId="70" fillId="2" borderId="0" xfId="2" applyFont="1" applyFill="1" applyBorder="1" applyAlignment="1">
      <alignment horizontal="left" vertical="center"/>
    </xf>
    <xf numFmtId="0" fontId="70" fillId="2" borderId="0" xfId="2" applyFont="1" applyFill="1" applyBorder="1" applyAlignment="1">
      <alignment horizontal="right" vertical="center"/>
    </xf>
    <xf numFmtId="0" fontId="37" fillId="0" borderId="0" xfId="2" applyFont="1" applyAlignment="1">
      <alignment horizontal="justify" readingOrder="1"/>
    </xf>
    <xf numFmtId="0" fontId="90" fillId="0" borderId="0" xfId="2" applyFont="1" applyAlignment="1">
      <alignment horizontal="justify" readingOrder="1"/>
    </xf>
    <xf numFmtId="0" fontId="47" fillId="0" borderId="0" xfId="2" applyFont="1" applyAlignment="1">
      <alignment horizontal="left"/>
    </xf>
    <xf numFmtId="0" fontId="46" fillId="7" borderId="47" xfId="0" applyFont="1" applyFill="1" applyBorder="1" applyAlignment="1" applyProtection="1">
      <alignment horizontal="left" vertical="center"/>
    </xf>
    <xf numFmtId="0" fontId="70" fillId="0" borderId="0" xfId="2" applyFont="1" applyBorder="1" applyAlignment="1">
      <alignment horizontal="center" vertical="center"/>
    </xf>
    <xf numFmtId="49" fontId="70" fillId="0" borderId="16" xfId="2" applyNumberFormat="1" applyFont="1" applyBorder="1" applyAlignment="1">
      <alignment horizontal="center" vertical="center" wrapText="1"/>
    </xf>
    <xf numFmtId="0" fontId="84" fillId="7" borderId="47" xfId="0" applyFont="1" applyFill="1" applyBorder="1" applyAlignment="1" applyProtection="1">
      <alignment horizontal="center" vertical="center" wrapText="1"/>
    </xf>
    <xf numFmtId="4" fontId="84" fillId="7" borderId="47" xfId="0" applyNumberFormat="1" applyFont="1" applyFill="1" applyBorder="1" applyAlignment="1" applyProtection="1">
      <alignment horizontal="center" vertical="center" wrapText="1"/>
    </xf>
    <xf numFmtId="49" fontId="70" fillId="0" borderId="34" xfId="2" applyNumberFormat="1" applyFont="1" applyBorder="1" applyAlignment="1">
      <alignment horizontal="center" vertical="center" wrapText="1"/>
    </xf>
    <xf numFmtId="0" fontId="70" fillId="0" borderId="3" xfId="2" applyFont="1" applyBorder="1" applyAlignment="1">
      <alignment horizontal="center" vertical="center" wrapText="1"/>
    </xf>
    <xf numFmtId="2" fontId="70" fillId="2" borderId="15" xfId="2" applyNumberFormat="1" applyFont="1" applyFill="1" applyBorder="1" applyAlignment="1">
      <alignment horizontal="center" vertical="center"/>
    </xf>
    <xf numFmtId="0" fontId="13" fillId="0" borderId="16" xfId="0" applyFont="1" applyBorder="1" applyAlignment="1">
      <alignment vertical="center" wrapText="1"/>
    </xf>
    <xf numFmtId="0" fontId="70" fillId="0" borderId="15" xfId="2" applyFont="1" applyBorder="1" applyAlignment="1">
      <alignment horizontal="center"/>
    </xf>
    <xf numFmtId="0" fontId="70" fillId="0" borderId="3" xfId="2" applyFont="1" applyBorder="1" applyAlignment="1">
      <alignment horizontal="center" vertical="center"/>
    </xf>
    <xf numFmtId="4" fontId="70" fillId="2" borderId="15" xfId="2" applyNumberFormat="1" applyFont="1" applyFill="1" applyBorder="1" applyAlignment="1">
      <alignment vertical="center"/>
    </xf>
    <xf numFmtId="1" fontId="70" fillId="0" borderId="6" xfId="2" applyNumberFormat="1" applyFont="1" applyBorder="1" applyAlignment="1" applyProtection="1">
      <alignment horizontal="center" vertical="center"/>
      <protection locked="0"/>
    </xf>
    <xf numFmtId="49" fontId="70" fillId="0" borderId="15" xfId="2" applyNumberFormat="1" applyFont="1" applyBorder="1" applyAlignment="1">
      <alignment horizontal="center" vertical="center" wrapText="1"/>
    </xf>
    <xf numFmtId="0" fontId="13" fillId="0" borderId="15" xfId="0" applyFont="1" applyBorder="1" applyAlignment="1">
      <alignment vertical="center" wrapText="1"/>
    </xf>
    <xf numFmtId="0" fontId="13" fillId="0" borderId="36" xfId="0" applyFont="1" applyBorder="1" applyAlignment="1">
      <alignment vertical="center" wrapText="1"/>
    </xf>
    <xf numFmtId="0" fontId="47" fillId="0" borderId="7" xfId="2" applyFont="1" applyBorder="1" applyAlignment="1">
      <alignment horizontal="left" vertical="center"/>
    </xf>
    <xf numFmtId="0" fontId="70" fillId="0" borderId="7" xfId="2" applyFont="1" applyBorder="1" applyAlignment="1">
      <alignment horizontal="center" vertical="center"/>
    </xf>
    <xf numFmtId="0" fontId="70" fillId="0" borderId="33" xfId="2" applyFont="1" applyBorder="1" applyAlignment="1" applyProtection="1">
      <alignment vertical="center"/>
      <protection locked="0"/>
    </xf>
    <xf numFmtId="43" fontId="47" fillId="4" borderId="6" xfId="2" applyNumberFormat="1" applyFont="1" applyFill="1" applyBorder="1" applyAlignment="1">
      <alignment horizontal="center" vertical="center" wrapText="1"/>
    </xf>
    <xf numFmtId="0" fontId="70" fillId="0" borderId="18" xfId="2" applyFont="1" applyBorder="1" applyAlignment="1" applyProtection="1">
      <alignment vertical="center"/>
      <protection locked="0"/>
    </xf>
    <xf numFmtId="0" fontId="70" fillId="0" borderId="18" xfId="2" applyFont="1" applyBorder="1" applyAlignment="1"/>
    <xf numFmtId="0" fontId="70" fillId="0" borderId="35" xfId="2" applyFont="1" applyBorder="1" applyAlignment="1" applyProtection="1">
      <alignment vertical="center"/>
      <protection locked="0"/>
    </xf>
    <xf numFmtId="0" fontId="70" fillId="0" borderId="19" xfId="2" applyFont="1" applyBorder="1" applyAlignment="1" applyProtection="1">
      <alignment vertical="center"/>
      <protection locked="0"/>
    </xf>
    <xf numFmtId="0" fontId="70" fillId="0" borderId="20" xfId="2" applyFont="1" applyBorder="1" applyAlignment="1" applyProtection="1">
      <alignment horizontal="center" vertical="center"/>
      <protection locked="0"/>
    </xf>
    <xf numFmtId="164" fontId="70" fillId="0" borderId="0" xfId="2" applyNumberFormat="1" applyFont="1"/>
    <xf numFmtId="2" fontId="70" fillId="15" borderId="6" xfId="2" applyNumberFormat="1" applyFont="1" applyFill="1" applyBorder="1" applyAlignment="1" applyProtection="1">
      <alignment horizontal="right" vertical="center"/>
      <protection locked="0"/>
    </xf>
    <xf numFmtId="2" fontId="70" fillId="0" borderId="6" xfId="2" applyNumberFormat="1" applyFont="1" applyBorder="1" applyAlignment="1" applyProtection="1">
      <alignment horizontal="right" vertical="center"/>
      <protection locked="0"/>
    </xf>
    <xf numFmtId="0" fontId="56" fillId="2" borderId="6" xfId="6" applyNumberFormat="1" applyFont="1" applyFill="1" applyBorder="1" applyAlignment="1">
      <alignment horizontal="center" vertical="center"/>
    </xf>
    <xf numFmtId="43" fontId="56" fillId="2" borderId="6" xfId="6" applyFont="1" applyFill="1" applyBorder="1" applyAlignment="1">
      <alignment horizontal="center" wrapText="1"/>
    </xf>
    <xf numFmtId="43" fontId="57" fillId="2" borderId="6" xfId="6" applyFont="1" applyFill="1" applyBorder="1" applyAlignment="1">
      <alignment horizontal="center"/>
    </xf>
    <xf numFmtId="0" fontId="76" fillId="2" borderId="58" xfId="0" applyFont="1" applyFill="1" applyBorder="1" applyAlignment="1">
      <alignment horizontal="center" vertical="center" wrapText="1"/>
    </xf>
    <xf numFmtId="43" fontId="58" fillId="2" borderId="6" xfId="6" applyFont="1" applyFill="1" applyBorder="1" applyAlignment="1">
      <alignment horizontal="center" vertical="center"/>
    </xf>
    <xf numFmtId="43" fontId="59" fillId="2" borderId="6" xfId="6" applyFont="1" applyFill="1" applyBorder="1" applyAlignment="1">
      <alignment horizontal="center" wrapText="1"/>
    </xf>
    <xf numFmtId="43" fontId="59" fillId="2" borderId="57" xfId="6" applyFont="1" applyFill="1" applyBorder="1" applyAlignment="1">
      <alignment horizontal="center" wrapText="1"/>
    </xf>
    <xf numFmtId="43" fontId="1" fillId="2" borderId="6" xfId="6" applyFont="1" applyFill="1" applyBorder="1" applyAlignment="1">
      <alignment horizontal="center"/>
    </xf>
    <xf numFmtId="43" fontId="56" fillId="2" borderId="6" xfId="6" applyFont="1" applyFill="1" applyBorder="1" applyAlignment="1">
      <alignment horizontal="center" vertical="center" wrapText="1"/>
    </xf>
    <xf numFmtId="43" fontId="11" fillId="2" borderId="0" xfId="6" applyFont="1" applyFill="1" applyAlignment="1">
      <alignment horizontal="center" vertical="center"/>
    </xf>
    <xf numFmtId="43" fontId="12" fillId="2" borderId="0" xfId="6" applyFont="1" applyFill="1" applyBorder="1" applyAlignment="1" applyProtection="1">
      <alignment horizontal="center"/>
    </xf>
    <xf numFmtId="43" fontId="59" fillId="2" borderId="58" xfId="6" applyFont="1" applyFill="1" applyBorder="1" applyAlignment="1">
      <alignment horizontal="center" wrapText="1"/>
    </xf>
    <xf numFmtId="43" fontId="1" fillId="2" borderId="0" xfId="6" applyFont="1" applyFill="1" applyAlignment="1">
      <alignment horizontal="center"/>
    </xf>
    <xf numFmtId="43" fontId="59" fillId="2" borderId="61" xfId="6" applyFont="1" applyFill="1" applyBorder="1" applyAlignment="1">
      <alignment horizontal="center" wrapText="1"/>
    </xf>
    <xf numFmtId="43" fontId="56" fillId="2" borderId="6" xfId="6" applyFont="1" applyFill="1" applyBorder="1" applyAlignment="1">
      <alignment horizontal="center" vertical="top"/>
    </xf>
    <xf numFmtId="43" fontId="56" fillId="2" borderId="6" xfId="6" applyFont="1" applyFill="1" applyBorder="1" applyAlignment="1">
      <alignment horizontal="center" vertical="top" wrapText="1"/>
    </xf>
    <xf numFmtId="43" fontId="1" fillId="6" borderId="6" xfId="6" applyFont="1" applyFill="1" applyBorder="1" applyAlignment="1">
      <alignment horizontal="center"/>
    </xf>
    <xf numFmtId="166" fontId="64" fillId="6" borderId="6" xfId="6" applyNumberFormat="1" applyFont="1" applyFill="1" applyBorder="1" applyAlignment="1">
      <alignment vertical="center"/>
    </xf>
    <xf numFmtId="166" fontId="64" fillId="6" borderId="6" xfId="6" applyNumberFormat="1" applyFont="1" applyFill="1" applyBorder="1"/>
    <xf numFmtId="43" fontId="13" fillId="0" borderId="6" xfId="6" applyNumberFormat="1" applyFont="1" applyFill="1" applyBorder="1"/>
    <xf numFmtId="43" fontId="64" fillId="6" borderId="6" xfId="6" applyNumberFormat="1" applyFont="1" applyFill="1" applyBorder="1"/>
    <xf numFmtId="164" fontId="84" fillId="6" borderId="37" xfId="0" applyNumberFormat="1" applyFont="1" applyFill="1" applyBorder="1" applyAlignment="1" applyProtection="1">
      <alignment horizontal="center" vertical="center" wrapText="1"/>
    </xf>
    <xf numFmtId="43" fontId="59" fillId="6" borderId="6" xfId="6" applyFont="1" applyFill="1" applyBorder="1" applyAlignment="1">
      <alignment horizontal="center" wrapText="1"/>
    </xf>
    <xf numFmtId="43" fontId="57" fillId="18" borderId="6" xfId="6" applyFont="1" applyFill="1" applyBorder="1" applyAlignment="1">
      <alignment horizontal="center" wrapText="1"/>
    </xf>
    <xf numFmtId="43" fontId="59" fillId="6" borderId="58" xfId="6" applyFont="1" applyFill="1" applyBorder="1" applyAlignment="1">
      <alignment horizontal="center" wrapText="1"/>
    </xf>
    <xf numFmtId="43" fontId="72" fillId="18" borderId="6" xfId="6" applyFont="1" applyFill="1" applyBorder="1" applyAlignment="1">
      <alignment vertical="top"/>
    </xf>
    <xf numFmtId="0" fontId="72" fillId="18" borderId="6" xfId="10" applyFont="1" applyFill="1" applyBorder="1" applyAlignment="1">
      <alignment vertical="top"/>
    </xf>
    <xf numFmtId="43" fontId="56" fillId="6" borderId="6" xfId="6" applyFont="1" applyFill="1" applyBorder="1" applyAlignment="1">
      <alignment horizontal="center" vertical="center" wrapText="1"/>
    </xf>
    <xf numFmtId="0" fontId="72" fillId="14" borderId="6" xfId="10" applyFont="1" applyFill="1" applyBorder="1" applyAlignment="1">
      <alignment vertical="top"/>
    </xf>
    <xf numFmtId="4" fontId="56" fillId="18" borderId="6" xfId="0" applyNumberFormat="1" applyFont="1" applyFill="1" applyBorder="1" applyAlignment="1">
      <alignment vertical="top"/>
    </xf>
    <xf numFmtId="2" fontId="60" fillId="18" borderId="6" xfId="0" applyNumberFormat="1" applyFont="1" applyFill="1" applyBorder="1" applyAlignment="1">
      <alignment vertical="top"/>
    </xf>
    <xf numFmtId="0" fontId="12" fillId="0" borderId="0" xfId="0" applyFont="1" applyAlignment="1">
      <alignment horizontal="left"/>
    </xf>
    <xf numFmtId="0" fontId="91" fillId="0" borderId="0" xfId="0" applyFont="1"/>
    <xf numFmtId="0" fontId="12" fillId="0" borderId="0" xfId="0" applyFont="1"/>
    <xf numFmtId="0" fontId="12" fillId="0" borderId="0" xfId="0" applyFont="1" applyAlignment="1">
      <alignment horizontal="left" indent="1"/>
    </xf>
    <xf numFmtId="0" fontId="80" fillId="8" borderId="6" xfId="0" applyFont="1" applyFill="1" applyBorder="1" applyAlignment="1">
      <alignment horizontal="center" vertical="center"/>
    </xf>
    <xf numFmtId="0" fontId="80" fillId="8" borderId="6" xfId="0" applyFont="1" applyFill="1" applyBorder="1" applyAlignment="1">
      <alignment horizontal="center" vertical="center" wrapText="1"/>
    </xf>
    <xf numFmtId="0" fontId="80" fillId="4" borderId="6" xfId="0" applyFont="1" applyFill="1" applyBorder="1" applyAlignment="1">
      <alignment horizontal="center" vertical="center" wrapText="1"/>
    </xf>
    <xf numFmtId="0" fontId="80" fillId="4" borderId="6" xfId="0" applyFont="1" applyFill="1" applyBorder="1" applyAlignment="1">
      <alignment horizontal="left" vertical="center" wrapText="1"/>
    </xf>
    <xf numFmtId="0" fontId="57" fillId="0" borderId="6" xfId="0" applyFont="1" applyBorder="1" applyAlignment="1">
      <alignment vertical="center" wrapText="1"/>
    </xf>
    <xf numFmtId="0" fontId="80" fillId="4" borderId="6" xfId="0" applyFont="1" applyFill="1" applyBorder="1" applyAlignment="1">
      <alignment horizontal="center" vertical="center"/>
    </xf>
    <xf numFmtId="0" fontId="80" fillId="8" borderId="6" xfId="0" applyFont="1" applyFill="1" applyBorder="1" applyAlignment="1">
      <alignment vertical="center" wrapText="1"/>
    </xf>
    <xf numFmtId="0" fontId="80" fillId="8" borderId="9" xfId="0" applyFont="1" applyFill="1" applyBorder="1" applyAlignment="1">
      <alignment horizontal="center" vertical="center" wrapText="1"/>
    </xf>
    <xf numFmtId="0" fontId="80" fillId="8" borderId="11" xfId="0" applyFont="1" applyFill="1" applyBorder="1" applyAlignment="1">
      <alignment horizontal="center" vertical="center" wrapText="1"/>
    </xf>
    <xf numFmtId="0" fontId="80" fillId="2" borderId="6" xfId="0" applyFont="1" applyFill="1" applyBorder="1" applyAlignment="1">
      <alignment horizontal="left" vertical="center"/>
    </xf>
    <xf numFmtId="0" fontId="57" fillId="2" borderId="6" xfId="0" applyFont="1" applyFill="1" applyBorder="1" applyAlignment="1">
      <alignment vertical="center"/>
    </xf>
    <xf numFmtId="0" fontId="57" fillId="0" borderId="6" xfId="0" applyFont="1" applyBorder="1" applyAlignment="1">
      <alignment horizontal="center" vertical="center"/>
    </xf>
    <xf numFmtId="0" fontId="57" fillId="2" borderId="6" xfId="0" applyFont="1" applyFill="1" applyBorder="1" applyAlignment="1">
      <alignment horizontal="left" vertical="center" wrapText="1"/>
    </xf>
    <xf numFmtId="0" fontId="57" fillId="0" borderId="6" xfId="0" applyFont="1" applyBorder="1" applyAlignment="1">
      <alignment horizontal="right" vertical="center"/>
    </xf>
    <xf numFmtId="0" fontId="57" fillId="0" borderId="6" xfId="0" applyFont="1" applyBorder="1" applyAlignment="1">
      <alignment horizontal="center" vertical="center" wrapText="1"/>
    </xf>
    <xf numFmtId="0" fontId="92" fillId="0" borderId="6" xfId="7" applyFont="1" applyBorder="1" applyAlignment="1" applyProtection="1">
      <alignment horizontal="center" vertical="center"/>
    </xf>
    <xf numFmtId="9" fontId="57" fillId="0" borderId="6" xfId="0" applyNumberFormat="1" applyFont="1" applyBorder="1" applyAlignment="1">
      <alignment vertical="center"/>
    </xf>
    <xf numFmtId="0" fontId="92" fillId="0" borderId="6" xfId="7" applyFont="1" applyBorder="1" applyAlignment="1" applyProtection="1">
      <alignment vertical="center"/>
    </xf>
    <xf numFmtId="0" fontId="57" fillId="0" borderId="6" xfId="0" applyFont="1" applyBorder="1" applyAlignment="1">
      <alignment horizontal="left" vertical="center"/>
    </xf>
    <xf numFmtId="0" fontId="57" fillId="0" borderId="6" xfId="0" applyFont="1" applyBorder="1" applyAlignment="1">
      <alignment vertical="center" textRotation="90"/>
    </xf>
    <xf numFmtId="0" fontId="59" fillId="0" borderId="13" xfId="0" applyFont="1" applyBorder="1" applyAlignment="1">
      <alignment vertical="center" textRotation="90" wrapText="1"/>
    </xf>
    <xf numFmtId="0" fontId="93" fillId="0" borderId="6" xfId="0" applyFont="1" applyBorder="1"/>
    <xf numFmtId="0" fontId="59" fillId="0" borderId="6" xfId="0" applyFont="1" applyBorder="1" applyAlignment="1">
      <alignment vertical="center" textRotation="90" wrapText="1"/>
    </xf>
    <xf numFmtId="0" fontId="57" fillId="0" borderId="6" xfId="0" applyFont="1" applyBorder="1" applyAlignment="1"/>
    <xf numFmtId="0" fontId="94" fillId="2" borderId="6" xfId="0" applyFont="1" applyFill="1" applyBorder="1" applyAlignment="1">
      <alignment horizontal="left" vertical="center"/>
    </xf>
    <xf numFmtId="0" fontId="94" fillId="2" borderId="6" xfId="0" applyFont="1" applyFill="1" applyBorder="1" applyAlignment="1">
      <alignment horizontal="center" vertical="center"/>
    </xf>
    <xf numFmtId="0" fontId="94" fillId="2" borderId="6" xfId="0" applyFont="1" applyFill="1" applyBorder="1" applyAlignment="1">
      <alignment horizontal="center" vertical="center" wrapText="1"/>
    </xf>
    <xf numFmtId="0" fontId="94" fillId="2" borderId="6" xfId="0" applyFont="1" applyFill="1" applyBorder="1" applyAlignment="1">
      <alignment horizontal="right" vertical="center"/>
    </xf>
    <xf numFmtId="0" fontId="94" fillId="2" borderId="6" xfId="0" applyFont="1" applyFill="1" applyBorder="1" applyAlignment="1">
      <alignment vertical="center"/>
    </xf>
    <xf numFmtId="2" fontId="94" fillId="2" borderId="6" xfId="0" applyNumberFormat="1" applyFont="1" applyFill="1" applyBorder="1" applyAlignment="1">
      <alignment horizontal="center" vertical="center"/>
    </xf>
    <xf numFmtId="43" fontId="95" fillId="2" borderId="6" xfId="6" applyFont="1" applyFill="1" applyBorder="1" applyAlignment="1">
      <alignment horizontal="center" vertical="center"/>
    </xf>
    <xf numFmtId="0" fontId="19" fillId="0" borderId="15" xfId="0" applyFont="1" applyBorder="1" applyAlignment="1">
      <alignment horizontal="center" vertical="center" wrapText="1"/>
    </xf>
    <xf numFmtId="0" fontId="57" fillId="0" borderId="7" xfId="0" applyFont="1" applyBorder="1" applyAlignment="1">
      <alignment horizontal="center" vertical="center"/>
    </xf>
    <xf numFmtId="0" fontId="57" fillId="0" borderId="12" xfId="0" applyFont="1" applyBorder="1" applyAlignment="1">
      <alignment horizontal="center" vertical="center"/>
    </xf>
    <xf numFmtId="0" fontId="57" fillId="0" borderId="8" xfId="0" applyFont="1" applyBorder="1" applyAlignment="1">
      <alignment horizontal="center" vertical="center"/>
    </xf>
    <xf numFmtId="0" fontId="57" fillId="0" borderId="1" xfId="0" applyFont="1" applyBorder="1" applyAlignment="1">
      <alignment horizontal="center" vertical="center"/>
    </xf>
    <xf numFmtId="0" fontId="57" fillId="0" borderId="2" xfId="0" applyFont="1" applyBorder="1" applyAlignment="1">
      <alignment horizontal="center" vertical="center"/>
    </xf>
    <xf numFmtId="0" fontId="57" fillId="0" borderId="3" xfId="0" applyFont="1" applyBorder="1" applyAlignment="1">
      <alignment horizontal="center" vertical="center"/>
    </xf>
    <xf numFmtId="0" fontId="57" fillId="0" borderId="9" xfId="0" applyFont="1" applyBorder="1" applyAlignment="1">
      <alignment horizontal="center" vertical="center"/>
    </xf>
    <xf numFmtId="0" fontId="57" fillId="0" borderId="10" xfId="0" applyFont="1" applyBorder="1" applyAlignment="1">
      <alignment horizontal="center" vertical="center"/>
    </xf>
    <xf numFmtId="0" fontId="57" fillId="0" borderId="11" xfId="0" applyFont="1" applyBorder="1" applyAlignment="1">
      <alignment horizontal="center" vertical="center"/>
    </xf>
    <xf numFmtId="0" fontId="80" fillId="4" borderId="6" xfId="0" applyFont="1" applyFill="1" applyBorder="1" applyAlignment="1">
      <alignment horizontal="center" vertical="center" wrapText="1"/>
    </xf>
    <xf numFmtId="0" fontId="80" fillId="4" borderId="7" xfId="0" applyFont="1" applyFill="1" applyBorder="1" applyAlignment="1">
      <alignment horizontal="left" vertical="center"/>
    </xf>
    <xf numFmtId="0" fontId="80" fillId="4" borderId="12" xfId="0" applyFont="1" applyFill="1" applyBorder="1" applyAlignment="1">
      <alignment horizontal="left" vertical="center"/>
    </xf>
    <xf numFmtId="0" fontId="80" fillId="4" borderId="8" xfId="0" applyFont="1" applyFill="1" applyBorder="1" applyAlignment="1">
      <alignment horizontal="left" vertical="center"/>
    </xf>
    <xf numFmtId="0" fontId="57" fillId="0" borderId="6" xfId="0" applyFont="1" applyBorder="1" applyAlignment="1">
      <alignment horizontal="center" vertical="center" wrapText="1"/>
    </xf>
    <xf numFmtId="0" fontId="80" fillId="8" borderId="6" xfId="0" applyFont="1" applyFill="1" applyBorder="1" applyAlignment="1">
      <alignment horizontal="center" vertical="center" wrapText="1"/>
    </xf>
    <xf numFmtId="0" fontId="80" fillId="8" borderId="6" xfId="0" applyFont="1" applyFill="1" applyBorder="1" applyAlignment="1">
      <alignment horizontal="left" vertical="center" wrapText="1"/>
    </xf>
    <xf numFmtId="0" fontId="80" fillId="4" borderId="6" xfId="0" applyFont="1" applyFill="1" applyBorder="1" applyAlignment="1">
      <alignment vertical="center" wrapText="1"/>
    </xf>
    <xf numFmtId="0" fontId="80" fillId="4" borderId="13" xfId="0" applyFont="1" applyFill="1" applyBorder="1" applyAlignment="1">
      <alignment horizontal="center" vertical="center" wrapText="1"/>
    </xf>
    <xf numFmtId="0" fontId="80" fillId="4" borderId="14" xfId="0" applyFont="1" applyFill="1" applyBorder="1" applyAlignment="1">
      <alignment horizontal="center" vertical="center" wrapText="1"/>
    </xf>
    <xf numFmtId="0" fontId="80" fillId="4" borderId="6" xfId="0" applyFont="1" applyFill="1" applyBorder="1" applyAlignment="1">
      <alignment horizontal="left" vertical="center"/>
    </xf>
    <xf numFmtId="0" fontId="13" fillId="0" borderId="13" xfId="0" applyFont="1" applyBorder="1" applyAlignment="1">
      <alignment horizontal="center"/>
    </xf>
    <xf numFmtId="0" fontId="13" fillId="0" borderId="31" xfId="0" applyFont="1" applyBorder="1" applyAlignment="1">
      <alignment horizontal="center"/>
    </xf>
    <xf numFmtId="0" fontId="13" fillId="0" borderId="13" xfId="0" applyFont="1" applyBorder="1" applyAlignment="1">
      <alignment horizontal="center" vertical="center"/>
    </xf>
    <xf numFmtId="0" fontId="13" fillId="0" borderId="31" xfId="0" applyFont="1" applyBorder="1" applyAlignment="1">
      <alignment horizontal="center" vertical="center"/>
    </xf>
    <xf numFmtId="0" fontId="13" fillId="0" borderId="7" xfId="0" applyFont="1" applyBorder="1" applyAlignment="1">
      <alignment horizontal="center"/>
    </xf>
    <xf numFmtId="0" fontId="13" fillId="0" borderId="12" xfId="0" applyFont="1" applyBorder="1" applyAlignment="1">
      <alignment horizontal="center"/>
    </xf>
    <xf numFmtId="0" fontId="13" fillId="0" borderId="8" xfId="0" applyFont="1" applyBorder="1" applyAlignment="1">
      <alignment horizontal="center"/>
    </xf>
    <xf numFmtId="0" fontId="13" fillId="0" borderId="1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14" xfId="0" applyFont="1" applyBorder="1" applyAlignment="1">
      <alignment horizontal="center" vertical="center"/>
    </xf>
    <xf numFmtId="0" fontId="13" fillId="0" borderId="14" xfId="0" applyFont="1" applyBorder="1" applyAlignment="1">
      <alignment horizontal="center" vertical="center" wrapText="1"/>
    </xf>
    <xf numFmtId="0" fontId="47" fillId="0" borderId="13" xfId="2" applyFont="1" applyBorder="1" applyAlignment="1">
      <alignment horizontal="center" vertical="center" wrapText="1"/>
    </xf>
    <xf numFmtId="0" fontId="47" fillId="0" borderId="14" xfId="2" applyFont="1" applyBorder="1" applyAlignment="1">
      <alignment horizontal="center" vertical="center" wrapText="1"/>
    </xf>
    <xf numFmtId="0" fontId="70" fillId="2" borderId="13" xfId="2" applyFont="1" applyFill="1" applyBorder="1" applyAlignment="1">
      <alignment horizontal="center" vertical="center" wrapText="1"/>
    </xf>
    <xf numFmtId="0" fontId="70" fillId="2" borderId="14" xfId="2" applyFont="1" applyFill="1" applyBorder="1" applyAlignment="1">
      <alignment horizontal="center" vertical="center" wrapText="1"/>
    </xf>
    <xf numFmtId="0" fontId="70" fillId="0" borderId="13" xfId="2" applyFont="1" applyBorder="1" applyAlignment="1">
      <alignment horizontal="center" vertical="center" wrapText="1"/>
    </xf>
    <xf numFmtId="0" fontId="70" fillId="0" borderId="14" xfId="2" applyFont="1" applyBorder="1" applyAlignment="1">
      <alignment horizontal="center" vertical="center" wrapText="1"/>
    </xf>
    <xf numFmtId="0" fontId="70" fillId="0" borderId="7" xfId="2" applyFont="1" applyBorder="1" applyAlignment="1">
      <alignment horizontal="center" vertical="center" wrapText="1"/>
    </xf>
    <xf numFmtId="0" fontId="70" fillId="0" borderId="12" xfId="2" applyFont="1" applyBorder="1" applyAlignment="1">
      <alignment horizontal="center" vertical="center" wrapText="1"/>
    </xf>
    <xf numFmtId="0" fontId="70" fillId="0" borderId="8" xfId="2" applyFont="1" applyBorder="1" applyAlignment="1">
      <alignment horizontal="center" vertical="center" wrapText="1"/>
    </xf>
    <xf numFmtId="0" fontId="70" fillId="0" borderId="13" xfId="2" applyFont="1" applyFill="1" applyBorder="1" applyAlignment="1">
      <alignment horizontal="center" vertical="center" wrapText="1"/>
    </xf>
    <xf numFmtId="0" fontId="70" fillId="0" borderId="14" xfId="2" applyFont="1" applyFill="1" applyBorder="1" applyAlignment="1">
      <alignment horizontal="center" vertical="center" wrapText="1"/>
    </xf>
    <xf numFmtId="0" fontId="37" fillId="4" borderId="13" xfId="0" applyFont="1" applyFill="1" applyBorder="1" applyAlignment="1">
      <alignment horizontal="center" vertical="center" wrapText="1"/>
    </xf>
    <xf numFmtId="0" fontId="37" fillId="4" borderId="14" xfId="0" applyFont="1" applyFill="1" applyBorder="1" applyAlignment="1">
      <alignment horizontal="center" vertical="center" wrapText="1"/>
    </xf>
    <xf numFmtId="0" fontId="37" fillId="4" borderId="7" xfId="0" applyFont="1" applyFill="1" applyBorder="1" applyAlignment="1">
      <alignment horizontal="center" vertical="center" wrapText="1"/>
    </xf>
    <xf numFmtId="0" fontId="37" fillId="4" borderId="12" xfId="0" applyFont="1" applyFill="1" applyBorder="1" applyAlignment="1">
      <alignment horizontal="center" vertical="center" wrapText="1"/>
    </xf>
    <xf numFmtId="0" fontId="37" fillId="4" borderId="8" xfId="0" applyFont="1" applyFill="1" applyBorder="1" applyAlignment="1">
      <alignment horizontal="center" vertical="center" wrapText="1"/>
    </xf>
    <xf numFmtId="0" fontId="70" fillId="0" borderId="31" xfId="2" applyFont="1" applyBorder="1" applyAlignment="1">
      <alignment horizontal="center" vertical="center" wrapText="1"/>
    </xf>
    <xf numFmtId="0" fontId="70" fillId="9" borderId="13" xfId="2" applyFont="1" applyFill="1" applyBorder="1" applyAlignment="1" applyProtection="1">
      <alignment horizontal="center" vertical="center" wrapText="1"/>
      <protection locked="0"/>
    </xf>
    <xf numFmtId="0" fontId="70" fillId="9" borderId="14" xfId="2" applyFont="1" applyFill="1" applyBorder="1" applyAlignment="1" applyProtection="1">
      <alignment horizontal="center" vertical="center" wrapText="1"/>
      <protection locked="0"/>
    </xf>
    <xf numFmtId="0" fontId="70" fillId="9" borderId="6" xfId="2" applyFont="1" applyFill="1" applyBorder="1" applyAlignment="1">
      <alignment horizontal="center" vertical="center" wrapText="1"/>
    </xf>
    <xf numFmtId="0" fontId="70" fillId="9" borderId="6" xfId="2" applyFont="1" applyFill="1" applyBorder="1" applyAlignment="1" applyProtection="1">
      <alignment horizontal="center" vertical="center" wrapText="1"/>
      <protection locked="0"/>
    </xf>
    <xf numFmtId="0" fontId="70" fillId="9" borderId="6" xfId="2" applyFont="1" applyFill="1" applyBorder="1" applyAlignment="1">
      <alignment horizontal="center" wrapText="1"/>
    </xf>
    <xf numFmtId="0" fontId="70" fillId="9" borderId="13" xfId="2" applyFont="1" applyFill="1" applyBorder="1" applyAlignment="1">
      <alignment horizontal="center" vertical="center"/>
    </xf>
    <xf numFmtId="0" fontId="70" fillId="9" borderId="31" xfId="2" applyFont="1" applyFill="1" applyBorder="1" applyAlignment="1">
      <alignment horizontal="center" vertical="center"/>
    </xf>
    <xf numFmtId="0" fontId="70" fillId="9" borderId="13" xfId="2" applyFont="1" applyFill="1" applyBorder="1" applyAlignment="1">
      <alignment horizontal="center" vertical="center" wrapText="1"/>
    </xf>
    <xf numFmtId="0" fontId="70" fillId="9" borderId="31" xfId="2" applyFont="1" applyFill="1" applyBorder="1" applyAlignment="1">
      <alignment horizontal="center" vertical="center" wrapText="1"/>
    </xf>
    <xf numFmtId="0" fontId="13" fillId="0" borderId="0" xfId="0" applyFont="1" applyAlignment="1">
      <alignment horizontal="center" vertical="center"/>
    </xf>
    <xf numFmtId="0" fontId="13" fillId="0" borderId="0" xfId="0" applyFont="1" applyAlignment="1">
      <alignment vertical="center"/>
    </xf>
    <xf numFmtId="0" fontId="70" fillId="9" borderId="14" xfId="2" applyFont="1" applyFill="1" applyBorder="1" applyAlignment="1">
      <alignment horizontal="center" vertical="center"/>
    </xf>
    <xf numFmtId="0" fontId="70" fillId="9" borderId="14" xfId="2" applyFont="1" applyFill="1" applyBorder="1" applyAlignment="1">
      <alignment horizontal="center" vertical="center" wrapText="1"/>
    </xf>
    <xf numFmtId="0" fontId="70" fillId="9" borderId="31" xfId="2" applyFont="1" applyFill="1" applyBorder="1" applyAlignment="1" applyProtection="1">
      <alignment horizontal="center" vertical="center" wrapText="1"/>
      <protection locked="0"/>
    </xf>
    <xf numFmtId="0" fontId="70" fillId="9" borderId="7" xfId="2" applyFont="1" applyFill="1" applyBorder="1" applyAlignment="1">
      <alignment horizontal="center" vertical="center" wrapText="1"/>
    </xf>
    <xf numFmtId="0" fontId="70" fillId="9" borderId="12" xfId="2" applyFont="1" applyFill="1" applyBorder="1" applyAlignment="1">
      <alignment horizontal="center" vertical="center" wrapText="1"/>
    </xf>
    <xf numFmtId="0" fontId="70" fillId="9" borderId="8" xfId="2" applyFont="1" applyFill="1" applyBorder="1" applyAlignment="1">
      <alignment horizontal="center" vertical="center" wrapText="1"/>
    </xf>
    <xf numFmtId="0" fontId="41" fillId="0" borderId="6" xfId="0" applyFont="1" applyBorder="1" applyAlignment="1">
      <alignment horizontal="center" vertical="center"/>
    </xf>
    <xf numFmtId="0" fontId="41" fillId="0" borderId="6" xfId="0" applyFont="1" applyBorder="1" applyAlignment="1">
      <alignment vertical="center" wrapText="1"/>
    </xf>
    <xf numFmtId="0" fontId="41" fillId="3" borderId="6" xfId="0" applyFont="1" applyFill="1" applyBorder="1" applyAlignment="1">
      <alignment vertical="center" wrapText="1"/>
    </xf>
    <xf numFmtId="43" fontId="53" fillId="0" borderId="6" xfId="6" applyFont="1" applyFill="1" applyBorder="1" applyAlignment="1">
      <alignment horizontal="center" vertical="center" wrapText="1"/>
    </xf>
    <xf numFmtId="43" fontId="54" fillId="0" borderId="6" xfId="6" applyFont="1" applyFill="1" applyBorder="1" applyAlignment="1">
      <alignment horizontal="center" vertical="center" wrapText="1"/>
    </xf>
    <xf numFmtId="43" fontId="79" fillId="4" borderId="13" xfId="6" applyFont="1" applyFill="1" applyBorder="1" applyAlignment="1">
      <alignment horizontal="center" vertical="center" wrapText="1"/>
    </xf>
    <xf numFmtId="43" fontId="79" fillId="4" borderId="31" xfId="6" applyFont="1" applyFill="1" applyBorder="1" applyAlignment="1">
      <alignment horizontal="center" vertical="center" wrapText="1"/>
    </xf>
    <xf numFmtId="43" fontId="79" fillId="4" borderId="14" xfId="6" applyFont="1" applyFill="1" applyBorder="1" applyAlignment="1">
      <alignment horizontal="center" vertical="center" wrapText="1"/>
    </xf>
    <xf numFmtId="0" fontId="53" fillId="0" borderId="6" xfId="6" applyNumberFormat="1" applyFont="1" applyFill="1" applyBorder="1" applyAlignment="1">
      <alignment horizontal="center" vertical="center" wrapText="1"/>
    </xf>
    <xf numFmtId="43" fontId="13" fillId="0" borderId="6" xfId="6" applyFont="1" applyFill="1" applyBorder="1" applyAlignment="1">
      <alignment horizontal="center" vertical="center" wrapText="1"/>
    </xf>
    <xf numFmtId="166" fontId="48" fillId="11" borderId="13" xfId="6" applyNumberFormat="1" applyFont="1" applyFill="1" applyBorder="1" applyAlignment="1">
      <alignment horizontal="center" vertical="center" wrapText="1"/>
    </xf>
    <xf numFmtId="166" fontId="48" fillId="11" borderId="31" xfId="6" applyNumberFormat="1" applyFont="1" applyFill="1" applyBorder="1" applyAlignment="1">
      <alignment horizontal="center" vertical="center" wrapText="1"/>
    </xf>
    <xf numFmtId="166" fontId="48" fillId="11" borderId="14" xfId="6" applyNumberFormat="1" applyFont="1" applyFill="1" applyBorder="1" applyAlignment="1">
      <alignment horizontal="center" vertical="center" wrapText="1"/>
    </xf>
    <xf numFmtId="166" fontId="48" fillId="9" borderId="13" xfId="6" applyNumberFormat="1" applyFont="1" applyFill="1" applyBorder="1" applyAlignment="1">
      <alignment horizontal="center" vertical="center" wrapText="1"/>
    </xf>
    <xf numFmtId="166" fontId="48" fillId="9" borderId="31" xfId="6" applyNumberFormat="1" applyFont="1" applyFill="1" applyBorder="1" applyAlignment="1">
      <alignment horizontal="center" vertical="center" wrapText="1"/>
    </xf>
    <xf numFmtId="166" fontId="48" fillId="9" borderId="14" xfId="6" applyNumberFormat="1" applyFont="1" applyFill="1" applyBorder="1" applyAlignment="1">
      <alignment horizontal="center" vertical="center" wrapText="1"/>
    </xf>
    <xf numFmtId="166" fontId="49" fillId="10" borderId="13" xfId="6" applyNumberFormat="1" applyFont="1" applyFill="1" applyBorder="1" applyAlignment="1">
      <alignment horizontal="center" vertical="center" wrapText="1"/>
    </xf>
    <xf numFmtId="166" fontId="49" fillId="10" borderId="31" xfId="6" applyNumberFormat="1" applyFont="1" applyFill="1" applyBorder="1" applyAlignment="1">
      <alignment horizontal="center" vertical="center" wrapText="1"/>
    </xf>
    <xf numFmtId="166" fontId="49" fillId="10" borderId="14" xfId="6" applyNumberFormat="1" applyFont="1" applyFill="1" applyBorder="1" applyAlignment="1">
      <alignment horizontal="center" vertical="center" wrapText="1"/>
    </xf>
    <xf numFmtId="166" fontId="51" fillId="14" borderId="13" xfId="6" applyNumberFormat="1" applyFont="1" applyFill="1" applyBorder="1" applyAlignment="1">
      <alignment horizontal="center" vertical="center" wrapText="1"/>
    </xf>
    <xf numFmtId="166" fontId="51" fillId="14" borderId="31" xfId="6" applyNumberFormat="1" applyFont="1" applyFill="1" applyBorder="1" applyAlignment="1">
      <alignment horizontal="center" vertical="center" wrapText="1"/>
    </xf>
    <xf numFmtId="166" fontId="51" fillId="14" borderId="14" xfId="6" applyNumberFormat="1" applyFont="1" applyFill="1" applyBorder="1" applyAlignment="1">
      <alignment horizontal="center" vertical="center" wrapText="1"/>
    </xf>
    <xf numFmtId="166" fontId="49" fillId="9" borderId="7" xfId="6" applyNumberFormat="1" applyFont="1" applyFill="1" applyBorder="1" applyAlignment="1">
      <alignment horizontal="center" vertical="center" wrapText="1"/>
    </xf>
    <xf numFmtId="166" fontId="49" fillId="9" borderId="12" xfId="6" applyNumberFormat="1" applyFont="1" applyFill="1" applyBorder="1" applyAlignment="1">
      <alignment horizontal="center" vertical="center" wrapText="1"/>
    </xf>
    <xf numFmtId="166" fontId="49" fillId="9" borderId="8" xfId="6" applyNumberFormat="1" applyFont="1" applyFill="1" applyBorder="1" applyAlignment="1">
      <alignment horizontal="center" vertical="center" wrapText="1"/>
    </xf>
    <xf numFmtId="166" fontId="49" fillId="14" borderId="7" xfId="6" applyNumberFormat="1" applyFont="1" applyFill="1" applyBorder="1" applyAlignment="1">
      <alignment horizontal="center" vertical="center" wrapText="1"/>
    </xf>
    <xf numFmtId="166" fontId="49" fillId="14" borderId="12" xfId="6" applyNumberFormat="1" applyFont="1" applyFill="1" applyBorder="1" applyAlignment="1">
      <alignment horizontal="center" vertical="center" wrapText="1"/>
    </xf>
    <xf numFmtId="166" fontId="49" fillId="14" borderId="8" xfId="6" applyNumberFormat="1" applyFont="1" applyFill="1" applyBorder="1" applyAlignment="1">
      <alignment horizontal="center" vertical="center" wrapText="1"/>
    </xf>
    <xf numFmtId="166" fontId="49" fillId="14" borderId="13" xfId="6" applyNumberFormat="1" applyFont="1" applyFill="1" applyBorder="1" applyAlignment="1">
      <alignment horizontal="center" vertical="center" wrapText="1"/>
    </xf>
    <xf numFmtId="166" fontId="49" fillId="14" borderId="31" xfId="6" applyNumberFormat="1" applyFont="1" applyFill="1" applyBorder="1" applyAlignment="1">
      <alignment horizontal="center" vertical="center" wrapText="1"/>
    </xf>
    <xf numFmtId="166" fontId="49" fillId="14" borderId="14" xfId="6" applyNumberFormat="1" applyFont="1" applyFill="1" applyBorder="1" applyAlignment="1">
      <alignment horizontal="center" vertical="center" wrapText="1"/>
    </xf>
    <xf numFmtId="166" fontId="51" fillId="9" borderId="13" xfId="6" applyNumberFormat="1" applyFont="1" applyFill="1" applyBorder="1" applyAlignment="1">
      <alignment horizontal="center" vertical="center" wrapText="1"/>
    </xf>
    <xf numFmtId="166" fontId="51" fillId="9" borderId="14" xfId="6" applyNumberFormat="1" applyFont="1" applyFill="1" applyBorder="1" applyAlignment="1">
      <alignment horizontal="center" vertical="center" wrapText="1"/>
    </xf>
    <xf numFmtId="166" fontId="51" fillId="9" borderId="31" xfId="6" applyNumberFormat="1" applyFont="1" applyFill="1" applyBorder="1" applyAlignment="1">
      <alignment horizontal="center" vertical="center" wrapText="1"/>
    </xf>
    <xf numFmtId="166" fontId="49" fillId="9" borderId="13" xfId="6" applyNumberFormat="1" applyFont="1" applyFill="1" applyBorder="1" applyAlignment="1">
      <alignment horizontal="center" vertical="center" wrapText="1"/>
    </xf>
    <xf numFmtId="166" fontId="49" fillId="9" borderId="31" xfId="6" applyNumberFormat="1" applyFont="1" applyFill="1" applyBorder="1" applyAlignment="1">
      <alignment horizontal="center" vertical="center" wrapText="1"/>
    </xf>
    <xf numFmtId="166" fontId="49" fillId="9" borderId="14" xfId="6" applyNumberFormat="1" applyFont="1" applyFill="1" applyBorder="1" applyAlignment="1">
      <alignment horizontal="center" vertical="center" wrapText="1"/>
    </xf>
    <xf numFmtId="166" fontId="51" fillId="15" borderId="7" xfId="6" applyNumberFormat="1" applyFont="1" applyFill="1" applyBorder="1" applyAlignment="1">
      <alignment horizontal="center" vertical="center" wrapText="1"/>
    </xf>
    <xf numFmtId="166" fontId="51" fillId="15" borderId="12" xfId="6" applyNumberFormat="1" applyFont="1" applyFill="1" applyBorder="1" applyAlignment="1">
      <alignment horizontal="center" vertical="center" wrapText="1"/>
    </xf>
    <xf numFmtId="166" fontId="51" fillId="15" borderId="8" xfId="6" applyNumberFormat="1" applyFont="1" applyFill="1" applyBorder="1" applyAlignment="1">
      <alignment horizontal="center" vertical="center" wrapText="1"/>
    </xf>
    <xf numFmtId="166" fontId="51" fillId="6" borderId="7" xfId="6" applyNumberFormat="1" applyFont="1" applyFill="1" applyBorder="1" applyAlignment="1">
      <alignment horizontal="center" vertical="center" wrapText="1"/>
    </xf>
    <xf numFmtId="166" fontId="51" fillId="6" borderId="12" xfId="6" applyNumberFormat="1" applyFont="1" applyFill="1" applyBorder="1" applyAlignment="1">
      <alignment horizontal="center" vertical="center" wrapText="1"/>
    </xf>
    <xf numFmtId="166" fontId="51" fillId="6" borderId="8" xfId="6" applyNumberFormat="1" applyFont="1" applyFill="1" applyBorder="1" applyAlignment="1">
      <alignment horizontal="center" vertical="center" wrapText="1"/>
    </xf>
    <xf numFmtId="0" fontId="13" fillId="0" borderId="6" xfId="0" applyFont="1" applyBorder="1" applyAlignment="1">
      <alignment vertical="center"/>
    </xf>
  </cellXfs>
  <cellStyles count="21">
    <cellStyle name="Comma" xfId="6" builtinId="3"/>
    <cellStyle name="Hyperlink" xfId="7" builtinId="8"/>
    <cellStyle name="Normal" xfId="0" builtinId="0"/>
    <cellStyle name="Normal 11" xfId="8"/>
    <cellStyle name="Normal 2" xfId="3"/>
    <cellStyle name="Normal 2 2 2" xfId="5"/>
    <cellStyle name="Normal 3" xfId="2"/>
    <cellStyle name="Normal 3 3" xfId="9"/>
    <cellStyle name="Normal 42" xfId="19"/>
    <cellStyle name="Normal 43" xfId="20"/>
    <cellStyle name="Normal 44" xfId="17"/>
    <cellStyle name="Normal 45" xfId="18"/>
    <cellStyle name="Normal 47" xfId="11"/>
    <cellStyle name="Normal 48" xfId="12"/>
    <cellStyle name="Normal 49" xfId="13"/>
    <cellStyle name="Normal 5 4" xfId="10"/>
    <cellStyle name="Normal 50" xfId="14"/>
    <cellStyle name="Normal 51" xfId="15"/>
    <cellStyle name="Normal 52" xfId="16"/>
    <cellStyle name="Normal_Barilga mayagt" xfId="1"/>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526521</xdr:colOff>
      <xdr:row>4</xdr:row>
      <xdr:rowOff>127236</xdr:rowOff>
    </xdr:from>
    <xdr:to>
      <xdr:col>6</xdr:col>
      <xdr:colOff>0</xdr:colOff>
      <xdr:row>9</xdr:row>
      <xdr:rowOff>97189</xdr:rowOff>
    </xdr:to>
    <xdr:pic>
      <xdr:nvPicPr>
        <xdr:cNvPr id="2" name="Picture 1"/>
        <xdr:cNvPicPr>
          <a:picLocks noChangeAspect="1"/>
        </xdr:cNvPicPr>
      </xdr:nvPicPr>
      <xdr:blipFill>
        <a:blip xmlns:r="http://schemas.openxmlformats.org/officeDocument/2006/relationships" r:embed="rId1">
          <a:duotone>
            <a:prstClr val="black"/>
            <a:schemeClr val="accent6">
              <a:tint val="45000"/>
              <a:satMod val="400000"/>
            </a:schemeClr>
          </a:duotone>
          <a:extLst>
            <a:ext uri="{BEBA8EAE-BF5A-486C-A8C5-ECC9F3942E4B}">
              <a14:imgProps xmlns:a14="http://schemas.microsoft.com/office/drawing/2010/main">
                <a14:imgLayer>
                  <a14:imgEffect>
                    <a14:saturation sat="0"/>
                  </a14:imgEffect>
                </a14:imgLayer>
              </a14:imgProps>
            </a:ext>
          </a:extLst>
        </a:blip>
        <a:stretch>
          <a:fillRect/>
        </a:stretch>
      </xdr:blipFill>
      <xdr:spPr>
        <a:xfrm>
          <a:off x="2570066" y="1166327"/>
          <a:ext cx="685752" cy="1268817"/>
        </a:xfrm>
        <a:prstGeom prst="rect">
          <a:avLst/>
        </a:prstGeom>
        <a:solidFill>
          <a:schemeClr val="accent3">
            <a:lumMod val="60000"/>
            <a:lumOff val="40000"/>
          </a:schemeClr>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117</xdr:row>
      <xdr:rowOff>114301</xdr:rowOff>
    </xdr:from>
    <xdr:to>
      <xdr:col>22</xdr:col>
      <xdr:colOff>600076</xdr:colOff>
      <xdr:row>169</xdr:row>
      <xdr:rowOff>104776</xdr:rowOff>
    </xdr:to>
    <xdr:sp macro="" textlink="">
      <xdr:nvSpPr>
        <xdr:cNvPr id="3" name="Text Box 3"/>
        <xdr:cNvSpPr txBox="1">
          <a:spLocks noChangeArrowheads="1"/>
        </xdr:cNvSpPr>
      </xdr:nvSpPr>
      <xdr:spPr bwMode="auto">
        <a:xfrm>
          <a:off x="1" y="9448801"/>
          <a:ext cx="11334750" cy="849630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mn-MN" sz="1100" b="0" i="0" strike="noStrike">
              <a:solidFill>
                <a:srgbClr val="000000"/>
              </a:solidFill>
              <a:latin typeface="Arial" pitchFamily="34" charset="0"/>
              <a:cs typeface="Arial" pitchFamily="34" charset="0"/>
            </a:rPr>
            <a:t>Маягтын </a:t>
          </a:r>
          <a:r>
            <a:rPr lang="mn-MN" sz="1100" b="1" i="0" strike="noStrike">
              <a:solidFill>
                <a:srgbClr val="000000"/>
              </a:solidFill>
              <a:latin typeface="Arial" pitchFamily="34" charset="0"/>
              <a:cs typeface="Arial" pitchFamily="34" charset="0"/>
            </a:rPr>
            <a:t>хаягийн хэсэгт</a:t>
          </a:r>
          <a:r>
            <a:rPr lang="mn-MN" sz="1100" b="0" i="0" strike="noStrike">
              <a:solidFill>
                <a:srgbClr val="000000"/>
              </a:solidFill>
              <a:latin typeface="Arial" pitchFamily="34" charset="0"/>
              <a:cs typeface="Arial" pitchFamily="34" charset="0"/>
            </a:rPr>
            <a:t> төрийн өмчийн аж ахуйн нэгж, байгууллагын нэр, регистрийн дугаар, аймаг, нийслэл, сум, дүүргийн нэр, холбогдох кодыг нөхнө. Өмч эзэмшигчийн дугаарт тухайн байгууллагын Сангийн яамтай байгуулсан өмч эзэмшлийн гэрээний дугаарыг бичнэ.</a:t>
          </a:r>
          <a:r>
            <a:rPr lang="en-US" sz="1100" b="0" i="0" strike="noStrike">
              <a:solidFill>
                <a:srgbClr val="000000"/>
              </a:solidFill>
              <a:latin typeface="Arial" pitchFamily="34" charset="0"/>
              <a:cs typeface="Arial" pitchFamily="34" charset="0"/>
            </a:rPr>
            <a:t> </a:t>
          </a:r>
          <a:endParaRPr lang="mn-MN" sz="1100" b="0" i="0" strike="noStrike">
            <a:solidFill>
              <a:srgbClr val="000000"/>
            </a:solidFill>
            <a:latin typeface="Arial" pitchFamily="34" charset="0"/>
            <a:cs typeface="Arial" pitchFamily="34" charset="0"/>
          </a:endParaRPr>
        </a:p>
        <a:p>
          <a:pPr algn="just" rtl="0">
            <a:defRPr sz="1000"/>
          </a:pPr>
          <a:endParaRPr lang="mn-MN" sz="1100" b="0" i="0" strike="noStrike">
            <a:solidFill>
              <a:srgbClr val="000000"/>
            </a:solidFill>
            <a:latin typeface="Arial" pitchFamily="34" charset="0"/>
            <a:cs typeface="Arial" pitchFamily="34" charset="0"/>
          </a:endParaRPr>
        </a:p>
        <a:p>
          <a:pPr algn="just" rtl="0">
            <a:defRPr sz="1000"/>
          </a:pPr>
          <a:r>
            <a:rPr lang="mn-MN" sz="1100" b="0" i="0" strike="noStrike">
              <a:solidFill>
                <a:srgbClr val="000000"/>
              </a:solidFill>
              <a:latin typeface="Arial" pitchFamily="34" charset="0"/>
              <a:cs typeface="Arial" pitchFamily="34" charset="0"/>
            </a:rPr>
            <a:t>Маягтын барилга, байгууламжийн талаарх мэдээллийн хэсэгт тухайн байгууллагын барилга, байгууламж тус бүрийг нэг бүрчлэн бүртгэж, нэр, зориулалт, төрөл, хүчин чадал, ашиглалтад орсон огноо, ашиглах нийт хугацаа, балансын үнэ, хуримтлагдсан нийт элэгдэл, үлдэгдэл өртөг зэрэг мэдээллийг барилга, байгууламжийн хувийн хэргийг үндэслэн нөхнө. </a:t>
          </a:r>
        </a:p>
        <a:p>
          <a:pPr marL="0" marR="0" indent="0" algn="just" defTabSz="914400" rtl="0" eaLnBrk="1" fontAlgn="auto" latinLnBrk="0" hangingPunct="1">
            <a:lnSpc>
              <a:spcPct val="100000"/>
            </a:lnSpc>
            <a:spcBef>
              <a:spcPts val="0"/>
            </a:spcBef>
            <a:spcAft>
              <a:spcPts val="0"/>
            </a:spcAft>
            <a:buClrTx/>
            <a:buSzTx/>
            <a:buFontTx/>
            <a:buNone/>
            <a:tabLst/>
            <a:defRPr sz="1000"/>
          </a:pPr>
          <a:r>
            <a:rPr lang="mn-MN" sz="1100" b="1" i="0" strike="noStrike">
              <a:solidFill>
                <a:srgbClr val="000000"/>
              </a:solidFill>
              <a:latin typeface="Arial" pitchFamily="34" charset="0"/>
              <a:cs typeface="Arial" pitchFamily="34" charset="0"/>
            </a:rPr>
            <a:t>Барилга гэж </a:t>
          </a:r>
          <a:r>
            <a:rPr lang="mn-MN" sz="1100" b="0" i="0" strike="noStrike">
              <a:solidFill>
                <a:srgbClr val="000000"/>
              </a:solidFill>
              <a:latin typeface="Arial" pitchFamily="34" charset="0"/>
              <a:cs typeface="Arial" pitchFamily="34" charset="0"/>
            </a:rPr>
            <a:t>хүмүүсийн байгалийн</a:t>
          </a:r>
          <a:r>
            <a:rPr lang="mn-MN" sz="1100" b="0" i="0" strike="noStrike" baseline="0">
              <a:solidFill>
                <a:srgbClr val="000000"/>
              </a:solidFill>
              <a:latin typeface="Arial" pitchFamily="34" charset="0"/>
              <a:cs typeface="Arial" pitchFamily="34" charset="0"/>
            </a:rPr>
            <a:t> гамшиг болон бусад гадаад орчноос тусгаарлах, хамгаалах, суурьшин амьдрах, үйлдвэрлэл, үйлчилгээ явуулах, бараа таваар хураах, хадгалах болон бусад зориулалтаар ашиглаж болохуйц бүх төрлийн барилга, байгууламжийг ойлгоно</a:t>
          </a:r>
          <a:r>
            <a:rPr lang="mn-MN" sz="1200" b="0" i="0" strike="noStrike" baseline="0">
              <a:solidFill>
                <a:srgbClr val="000000"/>
              </a:solidFill>
              <a:latin typeface="Arial" pitchFamily="34" charset="0"/>
              <a:cs typeface="Arial" pitchFamily="34" charset="0"/>
            </a:rPr>
            <a:t>. </a:t>
          </a:r>
          <a:r>
            <a:rPr lang="mn-MN" sz="1200" b="0" i="0">
              <a:effectLst/>
              <a:latin typeface="Arial" panose="020B0604020202020204" pitchFamily="34" charset="0"/>
              <a:ea typeface="+mn-ea"/>
              <a:cs typeface="Arial" panose="020B0604020202020204" pitchFamily="34" charset="0"/>
            </a:rPr>
            <a:t>Барилгын хийцийн ашиглалтын хугацаа нь  ялгаатай байдлаар нь дээвэр, их бие,</a:t>
          </a:r>
          <a:r>
            <a:rPr lang="mn-MN" sz="1200" b="0" i="0" baseline="0">
              <a:effectLst/>
              <a:latin typeface="Arial" panose="020B0604020202020204" pitchFamily="34" charset="0"/>
              <a:ea typeface="+mn-ea"/>
              <a:cs typeface="Arial" panose="020B0604020202020204" pitchFamily="34" charset="0"/>
            </a:rPr>
            <a:t> сантехник гэж салган бүртгэж болно.</a:t>
          </a:r>
          <a:endParaRPr lang="en-US" sz="1200">
            <a:effectLst/>
            <a:latin typeface="Arial" panose="020B0604020202020204" pitchFamily="34" charset="0"/>
            <a:cs typeface="Arial" panose="020B0604020202020204" pitchFamily="34" charset="0"/>
          </a:endParaRPr>
        </a:p>
        <a:p>
          <a:pPr algn="just" rtl="0">
            <a:defRPr sz="1000"/>
          </a:pPr>
          <a:r>
            <a:rPr lang="mn-MN" sz="1100" b="1" i="0" strike="noStrike" baseline="0">
              <a:solidFill>
                <a:srgbClr val="000000"/>
              </a:solidFill>
              <a:latin typeface="Arial" pitchFamily="34" charset="0"/>
              <a:cs typeface="Arial" pitchFamily="34" charset="0"/>
            </a:rPr>
            <a:t>Инженерийн барилга, байгууламж гэж </a:t>
          </a:r>
          <a:r>
            <a:rPr lang="mn-MN" sz="1100" b="0" i="0" strike="noStrike" baseline="0">
              <a:solidFill>
                <a:srgbClr val="000000"/>
              </a:solidFill>
              <a:latin typeface="Arial" pitchFamily="34" charset="0"/>
              <a:cs typeface="Arial" pitchFamily="34" charset="0"/>
            </a:rPr>
            <a:t>гудамж болон гол зам, туслах зам, хурдны зам, төмөр зам, гүүр, туннель, машин тавих талбай, усан замын зогсоол, онгоцны гүйлтийн зам болон ангар, үер усны далан, суваг, холбооны шугам сүлжээ, цахилгааны сүлжээ, дулааны тоног төхөөрөмжийн угсралт, газрын тос, хий агуулах байгууламж  зэрэг барилга, байгууламжийг ойлгоно.</a:t>
          </a:r>
          <a:endParaRPr lang="mn-MN" sz="1100" b="0" i="0" strike="noStrike">
            <a:solidFill>
              <a:srgbClr val="000000"/>
            </a:solidFill>
            <a:latin typeface="Arial" pitchFamily="34" charset="0"/>
            <a:cs typeface="Arial" pitchFamily="34" charset="0"/>
          </a:endParaRPr>
        </a:p>
        <a:p>
          <a:pPr algn="just" rtl="0">
            <a:defRPr sz="1000"/>
          </a:pPr>
          <a:endParaRPr lang="mn-MN" sz="1100" b="0" i="0" strike="noStrike">
            <a:solidFill>
              <a:srgbClr val="000000"/>
            </a:solidFill>
            <a:latin typeface="Arial" pitchFamily="34" charset="0"/>
            <a:cs typeface="Arial" pitchFamily="34" charset="0"/>
          </a:endParaRPr>
        </a:p>
        <a:p>
          <a:pPr algn="just" rtl="0">
            <a:defRPr sz="1000"/>
          </a:pPr>
          <a:r>
            <a:rPr lang="mn-MN" sz="1100" b="0" i="0" strike="noStrike">
              <a:solidFill>
                <a:srgbClr val="000000"/>
              </a:solidFill>
              <a:latin typeface="Arial" pitchFamily="34" charset="0"/>
              <a:cs typeface="Arial" pitchFamily="34" charset="0"/>
            </a:rPr>
            <a:t> </a:t>
          </a:r>
          <a:r>
            <a:rPr lang="mn-MN" sz="1100" b="1" i="0" strike="noStrike">
              <a:solidFill>
                <a:srgbClr val="000000"/>
              </a:solidFill>
              <a:latin typeface="Arial" pitchFamily="34" charset="0"/>
              <a:cs typeface="Arial" pitchFamily="34" charset="0"/>
            </a:rPr>
            <a:t>Б баганад</a:t>
          </a:r>
          <a:r>
            <a:rPr lang="mn-MN" sz="1100" b="0" i="0" strike="noStrike">
              <a:solidFill>
                <a:srgbClr val="000000"/>
              </a:solidFill>
              <a:latin typeface="Arial" pitchFamily="34" charset="0"/>
              <a:cs typeface="Arial" pitchFamily="34" charset="0"/>
            </a:rPr>
            <a:t> тухайн байгууллагын барилга,</a:t>
          </a:r>
          <a:r>
            <a:rPr lang="mn-MN" sz="1100" b="0" i="0" strike="noStrike" baseline="0">
              <a:solidFill>
                <a:srgbClr val="000000"/>
              </a:solidFill>
              <a:latin typeface="Arial" pitchFamily="34" charset="0"/>
              <a:cs typeface="Arial" pitchFamily="34" charset="0"/>
            </a:rPr>
            <a:t> </a:t>
          </a:r>
          <a:r>
            <a:rPr lang="mn-MN" sz="1100" b="0" i="0" strike="noStrike">
              <a:solidFill>
                <a:srgbClr val="000000"/>
              </a:solidFill>
              <a:latin typeface="Arial" pitchFamily="34" charset="0"/>
              <a:cs typeface="Arial" pitchFamily="34" charset="0"/>
            </a:rPr>
            <a:t>байгууламжийн нэрийг </a:t>
          </a:r>
          <a:r>
            <a:rPr lang="en-US" sz="1100" b="0" i="0" strike="noStrike">
              <a:solidFill>
                <a:srgbClr val="000000"/>
              </a:solidFill>
              <a:latin typeface="Arial" pitchFamily="34" charset="0"/>
              <a:cs typeface="Arial" pitchFamily="34" charset="0"/>
            </a:rPr>
            <a:t>(</a:t>
          </a:r>
          <a:r>
            <a:rPr lang="mn-MN" sz="1100" b="0" i="0" strike="noStrike">
              <a:solidFill>
                <a:srgbClr val="FF0000"/>
              </a:solidFill>
              <a:latin typeface="Arial" pitchFamily="34" charset="0"/>
              <a:cs typeface="Arial" pitchFamily="34" charset="0"/>
            </a:rPr>
            <a:t>Сангийн сайдын 2018 оны 207 дугаар тушаалын холбогдох хавсралтаас</a:t>
          </a:r>
          <a:r>
            <a:rPr lang="mn-MN" sz="1100" b="0" i="0" strike="noStrike" baseline="0">
              <a:solidFill>
                <a:srgbClr val="FF0000"/>
              </a:solidFill>
              <a:latin typeface="Arial" pitchFamily="34" charset="0"/>
              <a:cs typeface="Arial" pitchFamily="34" charset="0"/>
            </a:rPr>
            <a:t> аль тохирох байдлаар</a:t>
          </a:r>
          <a:r>
            <a:rPr lang="en-US" sz="1100" b="0" i="0" strike="noStrike" baseline="0">
              <a:solidFill>
                <a:srgbClr val="FF0000"/>
              </a:solidFill>
              <a:latin typeface="Arial" pitchFamily="34" charset="0"/>
              <a:cs typeface="Arial" pitchFamily="34" charset="0"/>
            </a:rPr>
            <a:t>)</a:t>
          </a:r>
          <a:r>
            <a:rPr lang="mn-MN" sz="1100" b="0" i="0" strike="noStrike">
              <a:solidFill>
                <a:srgbClr val="000000"/>
              </a:solidFill>
              <a:latin typeface="Arial" pitchFamily="34" charset="0"/>
              <a:cs typeface="Arial" pitchFamily="34" charset="0"/>
            </a:rPr>
            <a:t> нөхнө. </a:t>
          </a:r>
        </a:p>
        <a:p>
          <a:pPr marL="0" marR="0" indent="0" algn="just" defTabSz="914400" rtl="0" eaLnBrk="1" fontAlgn="auto" latinLnBrk="0" hangingPunct="1">
            <a:lnSpc>
              <a:spcPct val="100000"/>
            </a:lnSpc>
            <a:spcBef>
              <a:spcPts val="0"/>
            </a:spcBef>
            <a:spcAft>
              <a:spcPts val="0"/>
            </a:spcAft>
            <a:buClrTx/>
            <a:buSzTx/>
            <a:buFontTx/>
            <a:buNone/>
            <a:tabLst/>
            <a:defRPr sz="1000"/>
          </a:pPr>
          <a:r>
            <a:rPr lang="mn-MN" sz="1100" b="0" i="0" strike="noStrike">
              <a:solidFill>
                <a:srgbClr val="000000"/>
              </a:solidFill>
              <a:latin typeface="Arial" pitchFamily="34" charset="0"/>
              <a:ea typeface="+mn-ea"/>
              <a:cs typeface="Arial" pitchFamily="34" charset="0"/>
            </a:rPr>
            <a:t> </a:t>
          </a:r>
          <a:r>
            <a:rPr lang="mn-MN" sz="1100" b="1" i="0" strike="noStrike">
              <a:solidFill>
                <a:srgbClr val="000000"/>
              </a:solidFill>
              <a:latin typeface="Arial" pitchFamily="34" charset="0"/>
              <a:ea typeface="+mn-ea"/>
              <a:cs typeface="Arial" pitchFamily="34" charset="0"/>
            </a:rPr>
            <a:t>В баганад </a:t>
          </a:r>
          <a:r>
            <a:rPr lang="mn-MN" sz="1100" b="0" i="0" strike="noStrike">
              <a:solidFill>
                <a:srgbClr val="000000"/>
              </a:solidFill>
              <a:latin typeface="Arial" pitchFamily="34" charset="0"/>
              <a:ea typeface="+mn-ea"/>
              <a:cs typeface="Arial" pitchFamily="34" charset="0"/>
            </a:rPr>
            <a:t>тухайн байгууллагын барилга, байгууламжийн байршлыг дэлгэрэнгүй нөхнө</a:t>
          </a:r>
          <a:r>
            <a:rPr lang="mn-MN" sz="1000" b="0" i="0">
              <a:latin typeface="Arial" pitchFamily="34" charset="0"/>
              <a:ea typeface="+mn-ea"/>
              <a:cs typeface="Arial" pitchFamily="34" charset="0"/>
            </a:rPr>
            <a:t>. </a:t>
          </a:r>
          <a:endParaRPr lang="en-US" sz="1100">
            <a:latin typeface="Arial" pitchFamily="34" charset="0"/>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mn-MN" sz="1100" b="0" i="0" strike="noStrike">
              <a:solidFill>
                <a:srgbClr val="000000"/>
              </a:solidFill>
              <a:latin typeface="Arial" pitchFamily="34" charset="0"/>
              <a:ea typeface="+mn-ea"/>
              <a:cs typeface="Arial" pitchFamily="34" charset="0"/>
            </a:rPr>
            <a:t> </a:t>
          </a:r>
          <a:r>
            <a:rPr lang="mn-MN" sz="1100" b="1" i="0" strike="noStrike">
              <a:solidFill>
                <a:srgbClr val="000000"/>
              </a:solidFill>
              <a:latin typeface="Arial" pitchFamily="34" charset="0"/>
              <a:ea typeface="+mn-ea"/>
              <a:cs typeface="Arial" pitchFamily="34" charset="0"/>
            </a:rPr>
            <a:t>Г баганад </a:t>
          </a:r>
          <a:r>
            <a:rPr lang="mn-MN" sz="1100" b="0" i="0" strike="noStrike">
              <a:solidFill>
                <a:srgbClr val="000000"/>
              </a:solidFill>
              <a:latin typeface="Arial" pitchFamily="34" charset="0"/>
              <a:ea typeface="+mn-ea"/>
              <a:cs typeface="Arial" pitchFamily="34" charset="0"/>
            </a:rPr>
            <a:t>тухайн байгууллагын барилга,</a:t>
          </a:r>
          <a:r>
            <a:rPr lang="mn-MN" sz="1100" b="0" i="0" strike="noStrike" baseline="0">
              <a:solidFill>
                <a:srgbClr val="000000"/>
              </a:solidFill>
              <a:latin typeface="Arial" pitchFamily="34" charset="0"/>
              <a:ea typeface="+mn-ea"/>
              <a:cs typeface="Arial" pitchFamily="34" charset="0"/>
            </a:rPr>
            <a:t> </a:t>
          </a:r>
          <a:r>
            <a:rPr lang="mn-MN" sz="1100" b="0" i="0" strike="noStrike">
              <a:solidFill>
                <a:srgbClr val="000000"/>
              </a:solidFill>
              <a:latin typeface="Arial" pitchFamily="34" charset="0"/>
              <a:ea typeface="+mn-ea"/>
              <a:cs typeface="Arial" pitchFamily="34" charset="0"/>
            </a:rPr>
            <a:t>байгууламжийн зориулалтыг дэлгэрэнгүй нөхнө</a:t>
          </a:r>
          <a:r>
            <a:rPr lang="mn-MN" sz="1000" b="0" i="0">
              <a:latin typeface="Arial" pitchFamily="34" charset="0"/>
              <a:ea typeface="+mn-ea"/>
              <a:cs typeface="Arial" pitchFamily="34" charset="0"/>
            </a:rPr>
            <a:t>.  </a:t>
          </a:r>
          <a:endParaRPr lang="mn-MN" sz="1100" b="1" i="0" strike="noStrike">
            <a:solidFill>
              <a:sysClr val="windowText" lastClr="000000"/>
            </a:solidFill>
            <a:latin typeface="Arial" pitchFamily="34" charset="0"/>
            <a:cs typeface="Arial" pitchFamily="34" charset="0"/>
          </a:endParaRPr>
        </a:p>
        <a:p>
          <a:pPr algn="just" rtl="0">
            <a:defRPr sz="1000"/>
          </a:pPr>
          <a:r>
            <a:rPr lang="mn-MN" sz="1100" b="1" i="0" strike="noStrike">
              <a:solidFill>
                <a:sysClr val="windowText" lastClr="000000"/>
              </a:solidFill>
              <a:latin typeface="Arial" pitchFamily="34" charset="0"/>
              <a:cs typeface="Arial" pitchFamily="34" charset="0"/>
            </a:rPr>
            <a:t>1, 2, 3-р баганад</a:t>
          </a:r>
          <a:r>
            <a:rPr lang="mn-MN" sz="1100" b="0" i="0" strike="noStrike">
              <a:solidFill>
                <a:sysClr val="windowText" lastClr="000000"/>
              </a:solidFill>
              <a:latin typeface="Arial" pitchFamily="34" charset="0"/>
              <a:cs typeface="Arial" pitchFamily="34" charset="0"/>
            </a:rPr>
            <a:t> барилга, байгууламжийн 2018 оны жилийн эцсийн байдлаарх балансын үнэ, хуримтлагдсан элэгдэл, үлдэгдэл өртгийг</a:t>
          </a:r>
          <a:r>
            <a:rPr lang="mn-MN" sz="1100" b="0" i="0" strike="noStrike" baseline="0">
              <a:solidFill>
                <a:sysClr val="windowText" lastClr="000000"/>
              </a:solidFill>
              <a:latin typeface="Arial" pitchFamily="34" charset="0"/>
              <a:cs typeface="Arial" pitchFamily="34" charset="0"/>
            </a:rPr>
            <a:t> нөхнө.</a:t>
          </a:r>
          <a:endParaRPr lang="mn-MN" sz="1100" b="0" i="0" strike="noStrike">
            <a:solidFill>
              <a:sysClr val="windowText" lastClr="000000"/>
            </a:solidFill>
            <a:latin typeface="Arial" pitchFamily="34" charset="0"/>
            <a:cs typeface="Arial" pitchFamily="34" charset="0"/>
          </a:endParaRPr>
        </a:p>
        <a:p>
          <a:pPr algn="just" rtl="0">
            <a:defRPr sz="1000"/>
          </a:pPr>
          <a:r>
            <a:rPr lang="mn-MN" sz="1100" b="1" i="0" strike="noStrike">
              <a:solidFill>
                <a:srgbClr val="000000"/>
              </a:solidFill>
              <a:latin typeface="Arial" pitchFamily="34" charset="0"/>
              <a:cs typeface="Arial" pitchFamily="34" charset="0"/>
            </a:rPr>
            <a:t>2-р баганад</a:t>
          </a:r>
          <a:r>
            <a:rPr lang="mn-MN" sz="1100" b="0" i="0" strike="noStrike">
              <a:solidFill>
                <a:srgbClr val="000000"/>
              </a:solidFill>
              <a:latin typeface="Arial" pitchFamily="34" charset="0"/>
              <a:cs typeface="Arial" pitchFamily="34" charset="0"/>
            </a:rPr>
            <a:t> тухайн байгууллагын санхүүгийн программд ашиглаж байгаа хөрөнгийн бүртгэлийн дугаар /код/-ыг нөхнө. Хөрөнгийн бүртгэлийн дугаарыг</a:t>
          </a:r>
          <a:r>
            <a:rPr lang="mn-MN" sz="1100" b="0" i="0" strike="noStrike" baseline="0">
              <a:solidFill>
                <a:srgbClr val="000000"/>
              </a:solidFill>
              <a:latin typeface="Arial" pitchFamily="34" charset="0"/>
              <a:cs typeface="Arial" pitchFamily="34" charset="0"/>
            </a:rPr>
            <a:t> тоогоор бичнэ</a:t>
          </a:r>
          <a:r>
            <a:rPr lang="mn-MN" sz="1100" b="0" i="0" strike="noStrike">
              <a:solidFill>
                <a:srgbClr val="000000"/>
              </a:solidFill>
              <a:latin typeface="Arial" pitchFamily="34" charset="0"/>
              <a:cs typeface="Arial" pitchFamily="34" charset="0"/>
            </a:rPr>
            <a:t>. </a:t>
          </a:r>
        </a:p>
        <a:p>
          <a:pPr algn="just" rtl="0">
            <a:defRPr sz="1000"/>
          </a:pPr>
          <a:r>
            <a:rPr lang="mn-MN" sz="1100" b="1" i="0" strike="noStrike">
              <a:solidFill>
                <a:srgbClr val="000000"/>
              </a:solidFill>
              <a:latin typeface="Arial" pitchFamily="34" charset="0"/>
              <a:cs typeface="Arial" pitchFamily="34" charset="0"/>
            </a:rPr>
            <a:t>3-р баганад</a:t>
          </a:r>
          <a:r>
            <a:rPr lang="mn-MN" sz="1100" b="0" i="0" strike="noStrike">
              <a:solidFill>
                <a:srgbClr val="000000"/>
              </a:solidFill>
              <a:latin typeface="Arial" pitchFamily="34" charset="0"/>
              <a:cs typeface="Arial" pitchFamily="34" charset="0"/>
            </a:rPr>
            <a:t> тухайн барилга, байгууламжийн хүчин чадлын хэмжих нэгжийг барилгын төрөлтэй уялдуулан дараах байдлаар нөхнө. Орон сууцны барилгын хувьд хаалганы тоо буюу өрх айлын тоогоор, орон сууцны бус үйлдвэрийн барилга, худалдаа, үйлчилгээний барилгыг  м2-аар,  зочид буудал, эмнэлгийн барилгын хувьд орны тоогоор, сургууль, соёлын барилгыг суудлын тоогоор, албан тасалгааны (конторын) зориулалттай барилгын хувьд м2-аар, гараажийг авто машины тоогоор, инженерийн байгууламжийн хувьд эрчим хүчний барилга, байгууламжийг кВт-аар,  холбооны барилгыг м2-аар, төмөр замыг замын уртаар буюу м-ээр, авто замын уртыг км-ээр, замд хийсэн нөхөөсийг м2-аар,  гүүрийг м-ээр, далан, сувгийг м-ээр, инженерийн шугам, сүлжээг км зэргээр хэмжих нэгжийг  нөхнө.</a:t>
          </a:r>
        </a:p>
        <a:p>
          <a:pPr algn="just" rtl="0">
            <a:defRPr sz="1000"/>
          </a:pPr>
          <a:r>
            <a:rPr lang="mn-MN" sz="1100" b="1" i="0" strike="noStrike">
              <a:solidFill>
                <a:srgbClr val="000000"/>
              </a:solidFill>
              <a:latin typeface="Arial" pitchFamily="34" charset="0"/>
              <a:cs typeface="Arial" pitchFamily="34" charset="0"/>
            </a:rPr>
            <a:t>4-р баганад</a:t>
          </a:r>
          <a:r>
            <a:rPr lang="mn-MN" sz="1100" b="0" i="0" strike="noStrike">
              <a:solidFill>
                <a:srgbClr val="000000"/>
              </a:solidFill>
              <a:latin typeface="Arial" pitchFamily="34" charset="0"/>
              <a:cs typeface="Arial" pitchFamily="34" charset="0"/>
            </a:rPr>
            <a:t> барилга, байгууламжийн хүчин чадлын биет хэмжээг бичнэ. Тухайлбал, аж ахуйн нэгж, байгууллага 64 айлын орон сууцны барилга угсралтын ажил хийсэн гэж үзвэл 3-р баганад айл; 4-р баганад 64 гэж нөхнө. </a:t>
          </a:r>
        </a:p>
        <a:p>
          <a:pPr algn="just" rtl="0">
            <a:defRPr sz="1000"/>
          </a:pPr>
          <a:r>
            <a:rPr lang="mn-MN" sz="1100" b="1" i="0" strike="noStrike">
              <a:solidFill>
                <a:srgbClr val="000000"/>
              </a:solidFill>
              <a:latin typeface="Arial" pitchFamily="34" charset="0"/>
              <a:cs typeface="Arial" pitchFamily="34" charset="0"/>
            </a:rPr>
            <a:t>5-р баганад</a:t>
          </a:r>
          <a:r>
            <a:rPr lang="mn-MN" sz="1100" b="0" i="0" strike="noStrike">
              <a:solidFill>
                <a:srgbClr val="000000"/>
              </a:solidFill>
              <a:latin typeface="Arial" pitchFamily="34" charset="0"/>
              <a:cs typeface="Arial" pitchFamily="34" charset="0"/>
            </a:rPr>
            <a:t> тухайн барилга, байгууламжийг улсын комиссоос хүлээн авч ашиглалтад</a:t>
          </a:r>
          <a:r>
            <a:rPr lang="mn-MN" sz="1100" b="0" i="0" strike="noStrike" baseline="0">
              <a:solidFill>
                <a:srgbClr val="000000"/>
              </a:solidFill>
              <a:latin typeface="Arial" pitchFamily="34" charset="0"/>
              <a:cs typeface="Arial" pitchFamily="34" charset="0"/>
            </a:rPr>
            <a:t> орсон огноог</a:t>
          </a:r>
          <a:r>
            <a:rPr lang="mn-MN" sz="1100" b="0" i="0" strike="noStrike">
              <a:solidFill>
                <a:srgbClr val="000000"/>
              </a:solidFill>
              <a:latin typeface="Arial" pitchFamily="34" charset="0"/>
              <a:cs typeface="Arial" pitchFamily="34" charset="0"/>
            </a:rPr>
            <a:t> нөхнө. </a:t>
          </a:r>
        </a:p>
        <a:p>
          <a:pPr algn="just" rtl="0">
            <a:defRPr sz="1000"/>
          </a:pPr>
          <a:r>
            <a:rPr lang="mn-MN" sz="1100" b="1" i="0" strike="noStrike">
              <a:solidFill>
                <a:srgbClr val="000000"/>
              </a:solidFill>
              <a:latin typeface="Arial" pitchFamily="34" charset="0"/>
              <a:cs typeface="Arial" pitchFamily="34" charset="0"/>
            </a:rPr>
            <a:t>6-р баганад</a:t>
          </a:r>
          <a:r>
            <a:rPr lang="mn-MN" sz="1100" b="0" i="0" strike="noStrike">
              <a:solidFill>
                <a:srgbClr val="000000"/>
              </a:solidFill>
              <a:latin typeface="Arial" pitchFamily="34" charset="0"/>
              <a:cs typeface="Arial" pitchFamily="34" charset="0"/>
            </a:rPr>
            <a:t> тухайн барилга, байгууламжийн ашиглалтын</a:t>
          </a:r>
          <a:r>
            <a:rPr lang="en-US" sz="1100" b="0" i="0" strike="noStrike" baseline="0">
              <a:solidFill>
                <a:srgbClr val="000000"/>
              </a:solidFill>
              <a:latin typeface="Arial" pitchFamily="34" charset="0"/>
              <a:cs typeface="Arial" pitchFamily="34" charset="0"/>
            </a:rPr>
            <a:t> </a:t>
          </a:r>
          <a:r>
            <a:rPr lang="mn-MN" sz="1100" b="0" i="0" strike="noStrike" baseline="0">
              <a:solidFill>
                <a:srgbClr val="000000"/>
              </a:solidFill>
              <a:latin typeface="Arial" pitchFamily="34" charset="0"/>
              <a:cs typeface="Arial" pitchFamily="34" charset="0"/>
            </a:rPr>
            <a:t>нийт </a:t>
          </a:r>
          <a:r>
            <a:rPr lang="mn-MN" sz="1100" b="0" i="0" strike="noStrike">
              <a:solidFill>
                <a:srgbClr val="000000"/>
              </a:solidFill>
              <a:latin typeface="Arial" pitchFamily="34" charset="0"/>
              <a:cs typeface="Arial" pitchFamily="34" charset="0"/>
            </a:rPr>
            <a:t>хугацааг ашиглалтад орсон үеийн албан ёсны</a:t>
          </a:r>
          <a:r>
            <a:rPr lang="mn-MN" sz="1100" b="0" i="0" strike="noStrike" baseline="0">
              <a:solidFill>
                <a:srgbClr val="000000"/>
              </a:solidFill>
              <a:latin typeface="Arial" pitchFamily="34" charset="0"/>
              <a:cs typeface="Arial" pitchFamily="34" charset="0"/>
            </a:rPr>
            <a:t> баримт бичигт үндэслэн</a:t>
          </a:r>
          <a:r>
            <a:rPr lang="mn-MN" sz="1100" b="0" i="0" strike="noStrike">
              <a:solidFill>
                <a:srgbClr val="000000"/>
              </a:solidFill>
              <a:latin typeface="Arial" pitchFamily="34" charset="0"/>
              <a:cs typeface="Arial" pitchFamily="34" charset="0"/>
            </a:rPr>
            <a:t> жилээр тооцож нөхнө.</a:t>
          </a:r>
        </a:p>
        <a:p>
          <a:pPr algn="just" rtl="0">
            <a:defRPr sz="1000"/>
          </a:pPr>
          <a:r>
            <a:rPr lang="mn-MN" sz="1100" b="1" i="0" strike="noStrike">
              <a:solidFill>
                <a:srgbClr val="000000"/>
              </a:solidFill>
              <a:latin typeface="Arial" pitchFamily="34" charset="0"/>
              <a:cs typeface="Arial" pitchFamily="34" charset="0"/>
            </a:rPr>
            <a:t>7-р баганад</a:t>
          </a:r>
          <a:r>
            <a:rPr lang="mn-MN" sz="1100" b="0" i="0" strike="noStrike">
              <a:solidFill>
                <a:srgbClr val="000000"/>
              </a:solidFill>
              <a:latin typeface="Arial" pitchFamily="34" charset="0"/>
              <a:cs typeface="Arial" pitchFamily="34" charset="0"/>
            </a:rPr>
            <a:t> тухайн барилга, байгууламжийн балансын үнийг санхүүгийн</a:t>
          </a:r>
          <a:r>
            <a:rPr lang="mn-MN" sz="1100" b="0" i="0" strike="noStrike" baseline="0">
              <a:solidFill>
                <a:srgbClr val="000000"/>
              </a:solidFill>
              <a:latin typeface="Arial" pitchFamily="34" charset="0"/>
              <a:cs typeface="Arial" pitchFamily="34" charset="0"/>
            </a:rPr>
            <a:t> тайланд </a:t>
          </a:r>
          <a:r>
            <a:rPr lang="mn-MN" sz="1100" b="0" i="0" strike="noStrike">
              <a:solidFill>
                <a:srgbClr val="000000"/>
              </a:solidFill>
              <a:latin typeface="Arial" pitchFamily="34" charset="0"/>
              <a:cs typeface="Arial" pitchFamily="34" charset="0"/>
            </a:rPr>
            <a:t>тусгагдсанаар төгрөгөөр нөхнө. </a:t>
          </a:r>
        </a:p>
        <a:p>
          <a:pPr algn="just" rtl="0">
            <a:defRPr sz="1000"/>
          </a:pPr>
          <a:r>
            <a:rPr lang="mn-MN" sz="1100" b="1" i="0" strike="noStrike">
              <a:solidFill>
                <a:srgbClr val="000000"/>
              </a:solidFill>
              <a:latin typeface="Arial" pitchFamily="34" charset="0"/>
              <a:cs typeface="Arial" pitchFamily="34" charset="0"/>
            </a:rPr>
            <a:t>8-р баганад</a:t>
          </a:r>
          <a:r>
            <a:rPr lang="mn-MN" sz="1100" b="0" i="0" strike="noStrike">
              <a:solidFill>
                <a:srgbClr val="000000"/>
              </a:solidFill>
              <a:latin typeface="Arial" pitchFamily="34" charset="0"/>
              <a:cs typeface="Arial" pitchFamily="34" charset="0"/>
            </a:rPr>
            <a:t> барилга, байгууламжийн хуримтлагдсан элэгдлийн нийт дүнг санхүүгийн тайланд тусгагдсанаар төгрөгөөр</a:t>
          </a:r>
          <a:r>
            <a:rPr lang="mn-MN" sz="1100" b="0" i="0" strike="noStrike" baseline="0">
              <a:solidFill>
                <a:srgbClr val="000000"/>
              </a:solidFill>
              <a:latin typeface="Arial" pitchFamily="34" charset="0"/>
              <a:cs typeface="Arial" pitchFamily="34" charset="0"/>
            </a:rPr>
            <a:t> н</a:t>
          </a:r>
          <a:r>
            <a:rPr lang="mn-MN" sz="1100" b="0" i="0" strike="noStrike">
              <a:solidFill>
                <a:srgbClr val="000000"/>
              </a:solidFill>
              <a:latin typeface="Arial" pitchFamily="34" charset="0"/>
              <a:cs typeface="Arial" pitchFamily="34" charset="0"/>
            </a:rPr>
            <a:t>өхнө. </a:t>
          </a:r>
        </a:p>
        <a:p>
          <a:pPr algn="just" rtl="0">
            <a:defRPr sz="1000"/>
          </a:pPr>
          <a:r>
            <a:rPr lang="mn-MN" sz="1100" b="1" i="0" strike="noStrike">
              <a:solidFill>
                <a:srgbClr val="000000"/>
              </a:solidFill>
              <a:latin typeface="Arial" pitchFamily="34" charset="0"/>
              <a:cs typeface="Arial" pitchFamily="34" charset="0"/>
            </a:rPr>
            <a:t>9-р баганад</a:t>
          </a:r>
          <a:r>
            <a:rPr lang="mn-MN" sz="1100" b="0" i="0" strike="noStrike">
              <a:solidFill>
                <a:srgbClr val="000000"/>
              </a:solidFill>
              <a:latin typeface="Arial" pitchFamily="34" charset="0"/>
              <a:cs typeface="Arial" pitchFamily="34" charset="0"/>
            </a:rPr>
            <a:t> барилга, байгууламжийн үлдэгдэл өртгийн дүнг санхүүгийн тайланд</a:t>
          </a:r>
          <a:r>
            <a:rPr lang="mn-MN" sz="1100" b="0" i="0" strike="noStrike" baseline="0">
              <a:solidFill>
                <a:srgbClr val="000000"/>
              </a:solidFill>
              <a:latin typeface="Arial" pitchFamily="34" charset="0"/>
              <a:cs typeface="Arial" pitchFamily="34" charset="0"/>
            </a:rPr>
            <a:t> тусгагдсанаар </a:t>
          </a:r>
          <a:r>
            <a:rPr lang="mn-MN" sz="1100" b="0" i="0" strike="noStrike">
              <a:solidFill>
                <a:srgbClr val="000000"/>
              </a:solidFill>
              <a:latin typeface="Arial" pitchFamily="34" charset="0"/>
              <a:ea typeface="+mn-ea"/>
              <a:cs typeface="Arial" pitchFamily="34" charset="0"/>
            </a:rPr>
            <a:t>төгрөгөөр </a:t>
          </a:r>
          <a:r>
            <a:rPr lang="mn-MN" sz="1100" b="0" i="0" strike="noStrike">
              <a:solidFill>
                <a:srgbClr val="000000"/>
              </a:solidFill>
              <a:latin typeface="Arial" pitchFamily="34" charset="0"/>
              <a:cs typeface="Arial" pitchFamily="34" charset="0"/>
            </a:rPr>
            <a:t>нөхнө. </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mn-MN" sz="1100" b="0" i="0" baseline="0">
            <a:effectLst/>
            <a:latin typeface="Arial" pitchFamily="34" charset="0"/>
            <a:ea typeface="+mn-ea"/>
            <a:cs typeface="Arial" pitchFamily="34" charset="0"/>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100" b="0" i="0" baseline="0">
              <a:effectLst/>
              <a:latin typeface="Arial" pitchFamily="34" charset="0"/>
              <a:ea typeface="+mn-ea"/>
              <a:cs typeface="Arial" pitchFamily="34" charset="0"/>
            </a:rPr>
            <a:t>*</a:t>
          </a:r>
          <a:r>
            <a:rPr lang="mn-MN" sz="1100" b="1" i="1" baseline="0">
              <a:effectLst/>
              <a:latin typeface="Arial" pitchFamily="34" charset="0"/>
              <a:ea typeface="+mn-ea"/>
              <a:cs typeface="Arial" pitchFamily="34" charset="0"/>
            </a:rPr>
            <a:t>Мэдээллийн сангийн програм хангамжид барилга, байгууламжийн талаарх мэдээлийг оруулахдаа дээрх зааврыг анхаарч бүрэн гүйцэд оруулна уу. Програмаас маягтыг хөрвүүлэхдээ зөвхөн та бүхний оруулсан болон сонгосон мэдээллийг гаргах болно.   </a:t>
          </a:r>
          <a:endParaRPr lang="en-US" sz="1100">
            <a:effectLst/>
            <a:latin typeface="Arial" pitchFamily="34" charset="0"/>
            <a:cs typeface="Arial" pitchFamily="34" charset="0"/>
          </a:endParaRPr>
        </a:p>
        <a:p>
          <a:pPr algn="just" rtl="0">
            <a:defRPr sz="1000"/>
          </a:pPr>
          <a:endParaRPr lang="mn-MN" sz="1100" b="0" i="0" strike="noStrike">
            <a:solidFill>
              <a:srgbClr val="000000"/>
            </a:solidFill>
            <a:latin typeface="Arial" pitchFamily="34" charset="0"/>
            <a:cs typeface="Arial" pitchFamily="34" charset="0"/>
          </a:endParaRPr>
        </a:p>
        <a:p>
          <a:pPr algn="just" rtl="0">
            <a:defRPr sz="1000"/>
          </a:pPr>
          <a:r>
            <a:rPr lang="mn-MN" sz="1100" b="0" i="0" strike="noStrike">
              <a:solidFill>
                <a:srgbClr val="000000"/>
              </a:solidFill>
              <a:latin typeface="Arial" pitchFamily="34" charset="0"/>
              <a:cs typeface="Arial" pitchFamily="34" charset="0"/>
            </a:rPr>
            <a:t>Лавлах:</a:t>
          </a:r>
          <a:r>
            <a:rPr lang="mn-MN" sz="1100" b="0" i="0" strike="noStrike" baseline="0">
              <a:solidFill>
                <a:srgbClr val="000000"/>
              </a:solidFill>
              <a:latin typeface="Arial" pitchFamily="34" charset="0"/>
              <a:cs typeface="Arial" pitchFamily="34" charset="0"/>
            </a:rPr>
            <a:t> </a:t>
          </a:r>
          <a:r>
            <a:rPr lang="mn-MN" sz="1100" b="0" i="0" strike="noStrike">
              <a:solidFill>
                <a:srgbClr val="000000"/>
              </a:solidFill>
              <a:latin typeface="Arial" pitchFamily="34" charset="0"/>
              <a:cs typeface="Arial" pitchFamily="34" charset="0"/>
            </a:rPr>
            <a:t>Маягтын талаарх лавлагааг доорх утсаар авна уу.</a:t>
          </a:r>
        </a:p>
        <a:p>
          <a:pPr rtl="0"/>
          <a:r>
            <a:rPr lang="mn-MN" sz="1100" b="0" i="0">
              <a:latin typeface="Arial" pitchFamily="34" charset="0"/>
              <a:ea typeface="+mn-ea"/>
              <a:cs typeface="Arial" pitchFamily="34" charset="0"/>
            </a:rPr>
            <a:t>Сангийн яам, Төрийн өмчийн удирдлага,</a:t>
          </a:r>
          <a:r>
            <a:rPr lang="mn-MN" sz="1100" b="0" i="0" baseline="0">
              <a:latin typeface="Arial" pitchFamily="34" charset="0"/>
              <a:ea typeface="+mn-ea"/>
              <a:cs typeface="Arial" pitchFamily="34" charset="0"/>
            </a:rPr>
            <a:t> бүртгэл, тооллого, </a:t>
          </a:r>
          <a:r>
            <a:rPr lang="mn-MN" sz="1100" b="0" i="0">
              <a:latin typeface="Arial" pitchFamily="34" charset="0"/>
              <a:ea typeface="+mn-ea"/>
              <a:cs typeface="Arial" pitchFamily="34" charset="0"/>
            </a:rPr>
            <a:t>хяналтын газар     </a:t>
          </a:r>
          <a:endParaRPr lang="en-US" sz="1100">
            <a:latin typeface="Arial" pitchFamily="34" charset="0"/>
            <a:ea typeface="+mn-ea"/>
            <a:cs typeface="Arial" pitchFamily="34" charset="0"/>
          </a:endParaRPr>
        </a:p>
        <a:p>
          <a:pPr rtl="0"/>
          <a:r>
            <a:rPr lang="mn-MN" sz="1100" b="0" i="0">
              <a:latin typeface="Arial" pitchFamily="34" charset="0"/>
              <a:ea typeface="+mn-ea"/>
              <a:cs typeface="Arial" pitchFamily="34" charset="0"/>
            </a:rPr>
            <a:t>                 Утас: 263659, 26</a:t>
          </a:r>
          <a:r>
            <a:rPr lang="en-US" sz="1100" b="0" i="0">
              <a:latin typeface="Arial" pitchFamily="34" charset="0"/>
              <a:ea typeface="+mn-ea"/>
              <a:cs typeface="Arial" pitchFamily="34" charset="0"/>
            </a:rPr>
            <a:t>23</a:t>
          </a:r>
          <a:r>
            <a:rPr lang="mn-MN" sz="1100" b="0" i="0">
              <a:latin typeface="Arial" pitchFamily="34" charset="0"/>
              <a:ea typeface="+mn-ea"/>
              <a:cs typeface="Arial" pitchFamily="34" charset="0"/>
            </a:rPr>
            <a:t>5</a:t>
          </a:r>
          <a:r>
            <a:rPr lang="en-US" sz="1100" b="0" i="0">
              <a:latin typeface="Arial" pitchFamily="34" charset="0"/>
              <a:ea typeface="+mn-ea"/>
              <a:cs typeface="Arial" pitchFamily="34" charset="0"/>
            </a:rPr>
            <a:t>9</a:t>
          </a:r>
          <a:r>
            <a:rPr lang="mn-MN" sz="1100" b="0" i="0">
              <a:latin typeface="Arial" pitchFamily="34" charset="0"/>
              <a:ea typeface="+mn-ea"/>
              <a:cs typeface="Arial" pitchFamily="34" charset="0"/>
            </a:rPr>
            <a:t>, 262371            </a:t>
          </a:r>
          <a:endParaRPr lang="en-US" sz="1100">
            <a:latin typeface="Arial" pitchFamily="34" charset="0"/>
            <a:ea typeface="+mn-ea"/>
            <a:cs typeface="Arial" pitchFamily="34" charset="0"/>
          </a:endParaRPr>
        </a:p>
        <a:p>
          <a:pPr rtl="0"/>
          <a:endParaRPr lang="mn-MN" sz="1100" b="0" i="0">
            <a:latin typeface="Arial" pitchFamily="34" charset="0"/>
            <a:ea typeface="+mn-ea"/>
            <a:cs typeface="Arial" pitchFamily="34" charset="0"/>
          </a:endParaRPr>
        </a:p>
        <a:p>
          <a:pPr rtl="0"/>
          <a:endParaRPr lang="mn-MN" sz="1100" b="0" i="0">
            <a:latin typeface="Arial" pitchFamily="34" charset="0"/>
            <a:ea typeface="+mn-ea"/>
            <a:cs typeface="Arial" pitchFamily="34" charset="0"/>
          </a:endParaRPr>
        </a:p>
        <a:p>
          <a:pPr algn="just" rtl="0">
            <a:defRPr sz="1000"/>
          </a:pPr>
          <a:endParaRPr lang="mn-MN" sz="1100" b="0" i="0" strike="noStrike">
            <a:solidFill>
              <a:srgbClr val="000000"/>
            </a:solidFill>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New%20Folder%20(2)\miniih\2018%20AJIL\2017%20tailan\Copy%20of%202017-Negtgel-bekhe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СТ"/>
      <sheetName val="2-ҮХХ"/>
      <sheetName val="ДБ"/>
      <sheetName val="ТӨХ-1"/>
      <sheetName val="Авто"/>
      <sheetName val="Sheet1"/>
    </sheetNames>
    <sheetDataSet>
      <sheetData sheetId="0" refreshError="1">
        <row r="11">
          <cell r="AA11">
            <v>0</v>
          </cell>
          <cell r="AC11">
            <v>0</v>
          </cell>
          <cell r="AE11">
            <v>0</v>
          </cell>
        </row>
        <row r="12">
          <cell r="AA12">
            <v>1633199318.3900001</v>
          </cell>
          <cell r="AC12">
            <v>1688000</v>
          </cell>
          <cell r="AE12">
            <v>0</v>
          </cell>
        </row>
        <row r="13">
          <cell r="AA13">
            <v>4869953</v>
          </cell>
          <cell r="AC13">
            <v>0</v>
          </cell>
          <cell r="AE13">
            <v>0</v>
          </cell>
        </row>
        <row r="14">
          <cell r="AA14">
            <v>0</v>
          </cell>
          <cell r="AC14">
            <v>0</v>
          </cell>
          <cell r="AE14">
            <v>0</v>
          </cell>
        </row>
        <row r="15">
          <cell r="AA15">
            <v>395752461</v>
          </cell>
          <cell r="AC15">
            <v>16000000</v>
          </cell>
          <cell r="AE15">
            <v>0</v>
          </cell>
        </row>
        <row r="16">
          <cell r="AA16">
            <v>1256310963.8199999</v>
          </cell>
          <cell r="AC16">
            <v>825000</v>
          </cell>
          <cell r="AE16">
            <v>0</v>
          </cell>
        </row>
        <row r="17">
          <cell r="AA17">
            <v>1675254866.6399999</v>
          </cell>
          <cell r="AC17">
            <v>1087000</v>
          </cell>
          <cell r="AE17">
            <v>0</v>
          </cell>
        </row>
        <row r="18">
          <cell r="AA18">
            <v>1463746096.3000002</v>
          </cell>
          <cell r="AC18">
            <v>0</v>
          </cell>
          <cell r="AE18">
            <v>0</v>
          </cell>
        </row>
        <row r="19">
          <cell r="AA19">
            <v>2296100</v>
          </cell>
          <cell r="AC19">
            <v>338000</v>
          </cell>
          <cell r="AE19">
            <v>0</v>
          </cell>
        </row>
        <row r="21">
          <cell r="AA21">
            <v>1775302757.6700001</v>
          </cell>
          <cell r="AC21">
            <v>2837000</v>
          </cell>
          <cell r="AE21">
            <v>0</v>
          </cell>
        </row>
        <row r="22">
          <cell r="AA22">
            <v>0</v>
          </cell>
          <cell r="AC22">
            <v>0</v>
          </cell>
          <cell r="AE22">
            <v>0</v>
          </cell>
        </row>
        <row r="23">
          <cell r="AA23">
            <v>1435824911.1499999</v>
          </cell>
          <cell r="AC23">
            <v>737000</v>
          </cell>
          <cell r="AE23">
            <v>0</v>
          </cell>
        </row>
        <row r="24">
          <cell r="AA24">
            <v>340516919</v>
          </cell>
          <cell r="AC24">
            <v>15550000</v>
          </cell>
          <cell r="AE24">
            <v>0</v>
          </cell>
        </row>
        <row r="25">
          <cell r="AA25">
            <v>1141309663.9200001</v>
          </cell>
          <cell r="AC25">
            <v>275000</v>
          </cell>
          <cell r="AE25">
            <v>0</v>
          </cell>
        </row>
        <row r="26">
          <cell r="AA26">
            <v>224127964.69999999</v>
          </cell>
          <cell r="AC26">
            <v>0</v>
          </cell>
          <cell r="AE26">
            <v>0</v>
          </cell>
        </row>
        <row r="28">
          <cell r="AA28">
            <v>776166986.89999998</v>
          </cell>
          <cell r="AC28">
            <v>22535000</v>
          </cell>
          <cell r="AE28">
            <v>0</v>
          </cell>
        </row>
        <row r="29">
          <cell r="AA29">
            <v>0</v>
          </cell>
          <cell r="AC29">
            <v>0</v>
          </cell>
          <cell r="AE29">
            <v>0</v>
          </cell>
        </row>
        <row r="30">
          <cell r="AA30">
            <v>8493549</v>
          </cell>
          <cell r="AC30">
            <v>0</v>
          </cell>
          <cell r="AE30">
            <v>0</v>
          </cell>
        </row>
        <row r="31">
          <cell r="AA31">
            <v>840573206</v>
          </cell>
          <cell r="AC31">
            <v>15825000</v>
          </cell>
          <cell r="AE31">
            <v>0</v>
          </cell>
        </row>
        <row r="32">
          <cell r="AA32">
            <v>224472422.69999999</v>
          </cell>
          <cell r="AC32">
            <v>0</v>
          </cell>
          <cell r="AE32">
            <v>0</v>
          </cell>
        </row>
        <row r="33">
          <cell r="AA33">
            <v>299378921.25999999</v>
          </cell>
          <cell r="AC33">
            <v>825000</v>
          </cell>
          <cell r="AE33">
            <v>0</v>
          </cell>
        </row>
        <row r="34">
          <cell r="AA34">
            <v>2339383235.5600004</v>
          </cell>
          <cell r="AC34">
            <v>1087000</v>
          </cell>
          <cell r="AE34">
            <v>0</v>
          </cell>
        </row>
        <row r="35">
          <cell r="AA35">
            <v>7765000</v>
          </cell>
          <cell r="AC35">
            <v>405000</v>
          </cell>
          <cell r="AE35">
            <v>0</v>
          </cell>
        </row>
        <row r="37">
          <cell r="AA37">
            <v>1569910447.5999999</v>
          </cell>
          <cell r="AC37">
            <v>4008000</v>
          </cell>
          <cell r="AE37">
            <v>0</v>
          </cell>
        </row>
        <row r="38">
          <cell r="AA38">
            <v>0</v>
          </cell>
          <cell r="AC38">
            <v>0</v>
          </cell>
          <cell r="AE38">
            <v>0</v>
          </cell>
        </row>
        <row r="39">
          <cell r="AA39">
            <v>1095806264.3699999</v>
          </cell>
          <cell r="AC39">
            <v>0</v>
          </cell>
          <cell r="AE39">
            <v>0</v>
          </cell>
        </row>
        <row r="40">
          <cell r="AA40">
            <v>392055316</v>
          </cell>
          <cell r="AC40">
            <v>15550000</v>
          </cell>
          <cell r="AE40">
            <v>0</v>
          </cell>
        </row>
        <row r="41">
          <cell r="AA41">
            <v>3647694220.2500005</v>
          </cell>
          <cell r="AC41">
            <v>737000</v>
          </cell>
          <cell r="AE41">
            <v>0</v>
          </cell>
        </row>
        <row r="42">
          <cell r="AA42">
            <v>223299544</v>
          </cell>
          <cell r="AC42">
            <v>0</v>
          </cell>
          <cell r="AE42">
            <v>0</v>
          </cell>
        </row>
        <row r="43">
          <cell r="AA43">
            <v>268189718.53</v>
          </cell>
          <cell r="AC43">
            <v>550000</v>
          </cell>
          <cell r="AE43">
            <v>0</v>
          </cell>
        </row>
        <row r="44">
          <cell r="AA44">
            <v>9637500</v>
          </cell>
          <cell r="AC44">
            <v>405000</v>
          </cell>
          <cell r="AE44">
            <v>0</v>
          </cell>
        </row>
        <row r="45">
          <cell r="AA45">
            <v>1804159445.5</v>
          </cell>
          <cell r="AC45">
            <v>4147000</v>
          </cell>
          <cell r="AE45">
            <v>0</v>
          </cell>
        </row>
        <row r="46">
          <cell r="AA46">
            <v>19088700</v>
          </cell>
          <cell r="AC46">
            <v>0</v>
          </cell>
          <cell r="AE46">
            <v>0</v>
          </cell>
        </row>
        <row r="47">
          <cell r="AA47">
            <v>2252442193.6700001</v>
          </cell>
          <cell r="AC47">
            <v>1187000</v>
          </cell>
          <cell r="AE47">
            <v>0</v>
          </cell>
        </row>
        <row r="48">
          <cell r="AA48">
            <v>760729062.22000003</v>
          </cell>
          <cell r="AC48">
            <v>0</v>
          </cell>
          <cell r="AE48">
            <v>0</v>
          </cell>
        </row>
        <row r="49">
          <cell r="AA49">
            <v>1199614583</v>
          </cell>
          <cell r="AC49">
            <v>825000</v>
          </cell>
          <cell r="AE49">
            <v>0</v>
          </cell>
        </row>
        <row r="50">
          <cell r="AA50">
            <v>707209757</v>
          </cell>
          <cell r="AC50">
            <v>15550000</v>
          </cell>
          <cell r="AE50">
            <v>0</v>
          </cell>
        </row>
        <row r="51">
          <cell r="AA51">
            <v>152628578.69999999</v>
          </cell>
          <cell r="AC51">
            <v>0</v>
          </cell>
          <cell r="AE51">
            <v>0</v>
          </cell>
        </row>
        <row r="52">
          <cell r="AA52">
            <v>2534500</v>
          </cell>
          <cell r="AC52">
            <v>405000</v>
          </cell>
          <cell r="AE52">
            <v>0</v>
          </cell>
        </row>
        <row r="54">
          <cell r="AA54">
            <v>7142100</v>
          </cell>
          <cell r="AC54">
            <v>0</v>
          </cell>
          <cell r="AE54">
            <v>0</v>
          </cell>
        </row>
        <row r="55">
          <cell r="AA55">
            <v>0</v>
          </cell>
          <cell r="AC55">
            <v>0</v>
          </cell>
          <cell r="AE55">
            <v>0</v>
          </cell>
        </row>
        <row r="56">
          <cell r="AA56">
            <v>3622402894.4200001</v>
          </cell>
          <cell r="AC56">
            <v>787000</v>
          </cell>
          <cell r="AE56">
            <v>0</v>
          </cell>
        </row>
        <row r="57">
          <cell r="AA57">
            <v>568714611.27999997</v>
          </cell>
          <cell r="AC57">
            <v>15550000</v>
          </cell>
          <cell r="AE57">
            <v>0</v>
          </cell>
        </row>
        <row r="58">
          <cell r="AA58">
            <v>169563617</v>
          </cell>
          <cell r="AC58">
            <v>0</v>
          </cell>
          <cell r="AE58">
            <v>0</v>
          </cell>
        </row>
        <row r="59">
          <cell r="AA59">
            <v>1346566019.3800001</v>
          </cell>
          <cell r="AC59">
            <v>550000</v>
          </cell>
          <cell r="AE59">
            <v>0</v>
          </cell>
        </row>
        <row r="60">
          <cell r="AA60">
            <v>4074810.2</v>
          </cell>
          <cell r="AC60">
            <v>990000</v>
          </cell>
          <cell r="AE60">
            <v>0</v>
          </cell>
        </row>
        <row r="61">
          <cell r="AA61">
            <v>84183375.460000008</v>
          </cell>
          <cell r="AC61">
            <v>100000</v>
          </cell>
          <cell r="AE61">
            <v>0</v>
          </cell>
        </row>
        <row r="63">
          <cell r="AA63">
            <v>2245396381.1700001</v>
          </cell>
          <cell r="AC63">
            <v>3352000</v>
          </cell>
          <cell r="AE63">
            <v>0</v>
          </cell>
        </row>
        <row r="64">
          <cell r="AA64">
            <v>0</v>
          </cell>
          <cell r="AC64">
            <v>0</v>
          </cell>
          <cell r="AE64">
            <v>0</v>
          </cell>
        </row>
        <row r="65">
          <cell r="AA65">
            <v>117464558.3</v>
          </cell>
          <cell r="AC65">
            <v>275000</v>
          </cell>
          <cell r="AE65">
            <v>0</v>
          </cell>
        </row>
        <row r="66">
          <cell r="AA66">
            <v>1037831527.77</v>
          </cell>
          <cell r="AC66">
            <v>1087000</v>
          </cell>
          <cell r="AE66">
            <v>0</v>
          </cell>
        </row>
        <row r="67">
          <cell r="AA67">
            <v>207408578.19999999</v>
          </cell>
          <cell r="AC67">
            <v>0</v>
          </cell>
          <cell r="AE67">
            <v>0</v>
          </cell>
        </row>
        <row r="68">
          <cell r="AA68">
            <v>9087900</v>
          </cell>
          <cell r="AC68">
            <v>240000</v>
          </cell>
          <cell r="AE68">
            <v>0</v>
          </cell>
        </row>
        <row r="70">
          <cell r="AA70">
            <v>6715208150</v>
          </cell>
          <cell r="AC70">
            <v>4102000</v>
          </cell>
          <cell r="AE70">
            <v>0</v>
          </cell>
        </row>
        <row r="71">
          <cell r="AA71">
            <v>0</v>
          </cell>
          <cell r="AC71">
            <v>0</v>
          </cell>
          <cell r="AE71">
            <v>0</v>
          </cell>
        </row>
        <row r="72">
          <cell r="AA72">
            <v>185091005</v>
          </cell>
          <cell r="AC72">
            <v>0</v>
          </cell>
          <cell r="AE72">
            <v>0</v>
          </cell>
        </row>
        <row r="73">
          <cell r="AA73">
            <v>49101835</v>
          </cell>
          <cell r="AC73">
            <v>0</v>
          </cell>
          <cell r="AE73">
            <v>0</v>
          </cell>
        </row>
        <row r="74">
          <cell r="AA74">
            <v>622041625.89999998</v>
          </cell>
          <cell r="AC74">
            <v>275000</v>
          </cell>
          <cell r="AE74">
            <v>0</v>
          </cell>
        </row>
        <row r="75">
          <cell r="AA75">
            <v>1946551356.0699997</v>
          </cell>
          <cell r="AC75">
            <v>1037000</v>
          </cell>
          <cell r="AE75">
            <v>0</v>
          </cell>
        </row>
        <row r="76">
          <cell r="AA76">
            <v>389998418.69999999</v>
          </cell>
          <cell r="AC76">
            <v>15815000</v>
          </cell>
          <cell r="AE76">
            <v>0</v>
          </cell>
        </row>
        <row r="77">
          <cell r="AA77">
            <v>5961840</v>
          </cell>
          <cell r="AC77">
            <v>590000</v>
          </cell>
          <cell r="AE77">
            <v>0</v>
          </cell>
        </row>
        <row r="79">
          <cell r="AA79">
            <v>1147522274.1199999</v>
          </cell>
          <cell r="AC79">
            <v>3547000</v>
          </cell>
          <cell r="AE79">
            <v>0</v>
          </cell>
        </row>
        <row r="80">
          <cell r="AA80">
            <v>0</v>
          </cell>
          <cell r="AC80">
            <v>0</v>
          </cell>
          <cell r="AE80">
            <v>0</v>
          </cell>
        </row>
        <row r="81">
          <cell r="AA81">
            <v>3643305046.4500003</v>
          </cell>
          <cell r="AC81">
            <v>870500</v>
          </cell>
          <cell r="AE81">
            <v>0</v>
          </cell>
        </row>
        <row r="82">
          <cell r="AA82">
            <v>454856017.72000003</v>
          </cell>
          <cell r="AC82">
            <v>15550000</v>
          </cell>
          <cell r="AE82">
            <v>0</v>
          </cell>
        </row>
        <row r="83">
          <cell r="AA83">
            <v>1138783511.49</v>
          </cell>
          <cell r="AC83">
            <v>260000</v>
          </cell>
          <cell r="AE83">
            <v>0</v>
          </cell>
        </row>
        <row r="84">
          <cell r="AA84">
            <v>239508884.69999999</v>
          </cell>
          <cell r="AC84">
            <v>0</v>
          </cell>
          <cell r="AE84">
            <v>0</v>
          </cell>
        </row>
        <row r="85">
          <cell r="AA85">
            <v>1500000</v>
          </cell>
          <cell r="AC85">
            <v>0</v>
          </cell>
          <cell r="AE85">
            <v>0</v>
          </cell>
        </row>
        <row r="87">
          <cell r="AA87">
            <v>1237189597.9000001</v>
          </cell>
          <cell r="AC87">
            <v>4059600</v>
          </cell>
          <cell r="AE87">
            <v>0</v>
          </cell>
        </row>
        <row r="88">
          <cell r="AA88">
            <v>0</v>
          </cell>
          <cell r="AC88">
            <v>0</v>
          </cell>
          <cell r="AE88">
            <v>0</v>
          </cell>
        </row>
        <row r="89">
          <cell r="AA89">
            <v>3529893851.8999996</v>
          </cell>
          <cell r="AC89">
            <v>1507000</v>
          </cell>
          <cell r="AE89">
            <v>0</v>
          </cell>
        </row>
        <row r="90">
          <cell r="AA90">
            <v>477313920.19999999</v>
          </cell>
          <cell r="AC90">
            <v>0</v>
          </cell>
          <cell r="AE90">
            <v>0</v>
          </cell>
        </row>
        <row r="91">
          <cell r="AA91">
            <v>576623079.60000002</v>
          </cell>
          <cell r="AC91">
            <v>0</v>
          </cell>
          <cell r="AE91">
            <v>0</v>
          </cell>
        </row>
        <row r="92">
          <cell r="AA92">
            <v>681462175.92999995</v>
          </cell>
          <cell r="AC92">
            <v>15725000</v>
          </cell>
          <cell r="AE92">
            <v>0</v>
          </cell>
        </row>
        <row r="93">
          <cell r="AA93">
            <v>1206104964</v>
          </cell>
          <cell r="AC93">
            <v>770000</v>
          </cell>
          <cell r="AE93">
            <v>0</v>
          </cell>
        </row>
        <row r="95">
          <cell r="AA95">
            <v>1039146628.5</v>
          </cell>
          <cell r="AC95">
            <v>4125000</v>
          </cell>
          <cell r="AE95">
            <v>0</v>
          </cell>
        </row>
        <row r="96">
          <cell r="AA96">
            <v>0</v>
          </cell>
          <cell r="AC96">
            <v>0</v>
          </cell>
          <cell r="AE96">
            <v>0</v>
          </cell>
        </row>
        <row r="97">
          <cell r="AA97">
            <v>5459890</v>
          </cell>
          <cell r="AC97">
            <v>0</v>
          </cell>
          <cell r="AE97">
            <v>0</v>
          </cell>
        </row>
        <row r="98">
          <cell r="AA98">
            <v>3025390222.0600004</v>
          </cell>
          <cell r="AC98">
            <v>1087000</v>
          </cell>
          <cell r="AE98">
            <v>0</v>
          </cell>
        </row>
        <row r="99">
          <cell r="AA99">
            <v>1027551634.26</v>
          </cell>
          <cell r="AC99">
            <v>275000</v>
          </cell>
          <cell r="AE99">
            <v>0</v>
          </cell>
        </row>
        <row r="100">
          <cell r="AA100">
            <v>120629459.37</v>
          </cell>
          <cell r="AC100">
            <v>0</v>
          </cell>
          <cell r="AE100">
            <v>0</v>
          </cell>
        </row>
        <row r="101">
          <cell r="AA101">
            <v>410811021.5</v>
          </cell>
          <cell r="AC101">
            <v>15550000</v>
          </cell>
          <cell r="AE101">
            <v>0</v>
          </cell>
        </row>
        <row r="102">
          <cell r="AA102">
            <v>3286000</v>
          </cell>
          <cell r="AC102">
            <v>680000</v>
          </cell>
          <cell r="AE102">
            <v>0</v>
          </cell>
        </row>
        <row r="103">
          <cell r="AA103">
            <v>296625953</v>
          </cell>
          <cell r="AC103">
            <v>1155000</v>
          </cell>
          <cell r="AE103">
            <v>0</v>
          </cell>
        </row>
        <row r="105">
          <cell r="AA105">
            <v>1061592989.71</v>
          </cell>
          <cell r="AC105">
            <v>2777000</v>
          </cell>
          <cell r="AE105">
            <v>0</v>
          </cell>
        </row>
        <row r="106">
          <cell r="AA106">
            <v>0</v>
          </cell>
          <cell r="AC106">
            <v>0</v>
          </cell>
          <cell r="AE106">
            <v>0</v>
          </cell>
        </row>
        <row r="107">
          <cell r="AA107">
            <v>141707243.30000001</v>
          </cell>
          <cell r="AC107">
            <v>0</v>
          </cell>
          <cell r="AE107">
            <v>0</v>
          </cell>
        </row>
        <row r="108">
          <cell r="AA108">
            <v>1502370540.8500001</v>
          </cell>
          <cell r="AC108">
            <v>825000</v>
          </cell>
          <cell r="AE108">
            <v>0</v>
          </cell>
        </row>
        <row r="109">
          <cell r="AA109">
            <v>202889050</v>
          </cell>
          <cell r="AC109">
            <v>0</v>
          </cell>
          <cell r="AE109">
            <v>0</v>
          </cell>
        </row>
        <row r="110">
          <cell r="AA110">
            <v>313266167.77999997</v>
          </cell>
          <cell r="AC110">
            <v>275000</v>
          </cell>
          <cell r="AE110">
            <v>0</v>
          </cell>
        </row>
        <row r="111">
          <cell r="AA111">
            <v>817641183.27999997</v>
          </cell>
          <cell r="AC111">
            <v>15550000</v>
          </cell>
          <cell r="AE111">
            <v>0</v>
          </cell>
        </row>
        <row r="112">
          <cell r="AA112">
            <v>6795110</v>
          </cell>
          <cell r="AC112">
            <v>590000</v>
          </cell>
          <cell r="AE112">
            <v>0</v>
          </cell>
        </row>
        <row r="113">
          <cell r="AA113">
            <v>2834964376</v>
          </cell>
          <cell r="AC113">
            <v>3672000</v>
          </cell>
          <cell r="AE113">
            <v>0</v>
          </cell>
        </row>
        <row r="114">
          <cell r="AA114">
            <v>3804278</v>
          </cell>
          <cell r="AC114">
            <v>0</v>
          </cell>
          <cell r="AE114">
            <v>0</v>
          </cell>
        </row>
        <row r="115">
          <cell r="AA115">
            <v>1648546689.6800003</v>
          </cell>
          <cell r="AC115">
            <v>1354000</v>
          </cell>
          <cell r="AE115">
            <v>0</v>
          </cell>
        </row>
        <row r="116">
          <cell r="AA116">
            <v>1634823105</v>
          </cell>
          <cell r="AC116">
            <v>15792000</v>
          </cell>
          <cell r="AE116">
            <v>0</v>
          </cell>
        </row>
        <row r="117">
          <cell r="AA117">
            <v>298679492</v>
          </cell>
          <cell r="AC117">
            <v>792000</v>
          </cell>
          <cell r="AE117">
            <v>0</v>
          </cell>
        </row>
        <row r="118">
          <cell r="AA118">
            <v>213444328.87</v>
          </cell>
          <cell r="AC118">
            <v>0</v>
          </cell>
          <cell r="AE118">
            <v>0</v>
          </cell>
        </row>
        <row r="119">
          <cell r="AA119">
            <v>1009000</v>
          </cell>
          <cell r="AC119">
            <v>240000</v>
          </cell>
          <cell r="AE119">
            <v>0</v>
          </cell>
        </row>
        <row r="121">
          <cell r="AA121">
            <v>1133262757</v>
          </cell>
          <cell r="AC121">
            <v>2312000</v>
          </cell>
          <cell r="AE121">
            <v>0</v>
          </cell>
        </row>
        <row r="122">
          <cell r="AA122">
            <v>0</v>
          </cell>
          <cell r="AC122">
            <v>0</v>
          </cell>
          <cell r="AE122">
            <v>0</v>
          </cell>
        </row>
        <row r="123">
          <cell r="AA123">
            <v>6288100</v>
          </cell>
          <cell r="AC123">
            <v>0</v>
          </cell>
          <cell r="AE123">
            <v>0</v>
          </cell>
        </row>
        <row r="124">
          <cell r="AA124">
            <v>1302202647.5</v>
          </cell>
          <cell r="AC124">
            <v>1037000</v>
          </cell>
          <cell r="AE124">
            <v>0</v>
          </cell>
        </row>
        <row r="125">
          <cell r="AA125">
            <v>477653941.69999999</v>
          </cell>
          <cell r="AC125">
            <v>275000</v>
          </cell>
          <cell r="AE125">
            <v>0</v>
          </cell>
        </row>
        <row r="127">
          <cell r="AA127">
            <v>10270900</v>
          </cell>
          <cell r="AC127">
            <v>0</v>
          </cell>
          <cell r="AE127">
            <v>0</v>
          </cell>
        </row>
        <row r="128">
          <cell r="AA128">
            <v>0</v>
          </cell>
          <cell r="AC128">
            <v>0</v>
          </cell>
          <cell r="AE128">
            <v>0</v>
          </cell>
        </row>
        <row r="129">
          <cell r="AA129">
            <v>11532813</v>
          </cell>
          <cell r="AC129">
            <v>0</v>
          </cell>
          <cell r="AE129">
            <v>0</v>
          </cell>
        </row>
        <row r="130">
          <cell r="AA130">
            <v>1385395352.1700001</v>
          </cell>
          <cell r="AC130">
            <v>2510000</v>
          </cell>
          <cell r="AE130">
            <v>0</v>
          </cell>
        </row>
        <row r="131">
          <cell r="AA131">
            <v>105200990.7</v>
          </cell>
          <cell r="AC131">
            <v>250000</v>
          </cell>
          <cell r="AE131">
            <v>0</v>
          </cell>
        </row>
        <row r="132">
          <cell r="AA132">
            <v>2994785608.52</v>
          </cell>
          <cell r="AC132">
            <v>1037000</v>
          </cell>
          <cell r="AE132">
            <v>0</v>
          </cell>
        </row>
        <row r="133">
          <cell r="AA133">
            <v>360143912</v>
          </cell>
          <cell r="AC133">
            <v>15550000</v>
          </cell>
          <cell r="AE133">
            <v>0</v>
          </cell>
        </row>
        <row r="134">
          <cell r="AA134">
            <v>687296572</v>
          </cell>
          <cell r="AC134">
            <v>300000</v>
          </cell>
          <cell r="AE134">
            <v>0</v>
          </cell>
        </row>
        <row r="136">
          <cell r="AA136">
            <v>908351624</v>
          </cell>
          <cell r="AC136">
            <v>2277000</v>
          </cell>
          <cell r="AE136">
            <v>0</v>
          </cell>
        </row>
        <row r="137">
          <cell r="AA137">
            <v>0</v>
          </cell>
          <cell r="AC137">
            <v>0</v>
          </cell>
          <cell r="AE137">
            <v>0</v>
          </cell>
        </row>
        <row r="138">
          <cell r="AA138">
            <v>1990807440.3099999</v>
          </cell>
          <cell r="AC138">
            <v>1462000</v>
          </cell>
          <cell r="AE138">
            <v>0</v>
          </cell>
        </row>
        <row r="139">
          <cell r="AA139">
            <v>1487854971</v>
          </cell>
          <cell r="AC139">
            <v>825000</v>
          </cell>
          <cell r="AE139">
            <v>0</v>
          </cell>
        </row>
        <row r="140">
          <cell r="AA140">
            <v>219163839</v>
          </cell>
          <cell r="AC140">
            <v>325000</v>
          </cell>
          <cell r="AE140">
            <v>0</v>
          </cell>
        </row>
        <row r="142">
          <cell r="AA142">
            <v>552230979.70000005</v>
          </cell>
          <cell r="AC142">
            <v>9297000</v>
          </cell>
          <cell r="AE142">
            <v>0</v>
          </cell>
        </row>
        <row r="143">
          <cell r="AA143">
            <v>0</v>
          </cell>
          <cell r="AC143">
            <v>0</v>
          </cell>
          <cell r="AE143">
            <v>0</v>
          </cell>
        </row>
        <row r="144">
          <cell r="AA144">
            <v>28579000</v>
          </cell>
          <cell r="AC144">
            <v>0</v>
          </cell>
          <cell r="AE144">
            <v>0</v>
          </cell>
        </row>
        <row r="145">
          <cell r="AA145">
            <v>1042958876.3199999</v>
          </cell>
          <cell r="AC145">
            <v>1287000</v>
          </cell>
          <cell r="AE145">
            <v>0</v>
          </cell>
        </row>
        <row r="146">
          <cell r="AA146">
            <v>208816861.66999999</v>
          </cell>
          <cell r="AC146">
            <v>1024350</v>
          </cell>
          <cell r="AE146">
            <v>0</v>
          </cell>
        </row>
        <row r="147">
          <cell r="AA147">
            <v>100626290</v>
          </cell>
          <cell r="AC147">
            <v>0</v>
          </cell>
          <cell r="AE147">
            <v>0</v>
          </cell>
        </row>
        <row r="148">
          <cell r="AA148">
            <v>320747922</v>
          </cell>
          <cell r="AC148">
            <v>15825000</v>
          </cell>
          <cell r="AE148">
            <v>0</v>
          </cell>
        </row>
        <row r="150">
          <cell r="AA150">
            <v>1109477444</v>
          </cell>
          <cell r="AC150">
            <v>3305000</v>
          </cell>
          <cell r="AE150">
            <v>0</v>
          </cell>
        </row>
        <row r="151">
          <cell r="AA151">
            <v>0</v>
          </cell>
          <cell r="AC151">
            <v>0</v>
          </cell>
          <cell r="AE151">
            <v>0</v>
          </cell>
        </row>
        <row r="152">
          <cell r="AA152">
            <v>2350000</v>
          </cell>
          <cell r="AC152">
            <v>0</v>
          </cell>
          <cell r="AE152">
            <v>0</v>
          </cell>
        </row>
        <row r="153">
          <cell r="AA153">
            <v>2993683650.5900002</v>
          </cell>
          <cell r="AC153">
            <v>762000</v>
          </cell>
          <cell r="AE153">
            <v>0</v>
          </cell>
        </row>
        <row r="154">
          <cell r="AA154">
            <v>313320076.00999999</v>
          </cell>
          <cell r="AC154">
            <v>0</v>
          </cell>
          <cell r="AE154">
            <v>0</v>
          </cell>
        </row>
        <row r="155">
          <cell r="AA155">
            <v>229681544.72</v>
          </cell>
          <cell r="AC155">
            <v>0</v>
          </cell>
          <cell r="AE155">
            <v>0</v>
          </cell>
        </row>
        <row r="156">
          <cell r="AA156">
            <v>9764851</v>
          </cell>
          <cell r="AC156">
            <v>875000</v>
          </cell>
          <cell r="AE156">
            <v>0</v>
          </cell>
        </row>
        <row r="157">
          <cell r="AA157">
            <v>1206950630</v>
          </cell>
          <cell r="AC157">
            <v>787000</v>
          </cell>
          <cell r="AE157">
            <v>0</v>
          </cell>
        </row>
        <row r="158">
          <cell r="AA158">
            <v>982831127.10000002</v>
          </cell>
          <cell r="AC158">
            <v>2930450</v>
          </cell>
          <cell r="AE158">
            <v>0</v>
          </cell>
        </row>
        <row r="159">
          <cell r="AA159">
            <v>4541900</v>
          </cell>
          <cell r="AC159">
            <v>0</v>
          </cell>
          <cell r="AE159">
            <v>0</v>
          </cell>
        </row>
        <row r="160">
          <cell r="AA160">
            <v>1369292988.21</v>
          </cell>
          <cell r="AC160">
            <v>1037000</v>
          </cell>
          <cell r="AE160">
            <v>0</v>
          </cell>
        </row>
        <row r="161">
          <cell r="AA161">
            <v>793420041</v>
          </cell>
          <cell r="AC161">
            <v>825000</v>
          </cell>
          <cell r="AE161">
            <v>0</v>
          </cell>
        </row>
        <row r="162">
          <cell r="AA162">
            <v>509478279</v>
          </cell>
          <cell r="AC162">
            <v>0</v>
          </cell>
          <cell r="AE162">
            <v>0</v>
          </cell>
        </row>
        <row r="163">
          <cell r="AA163">
            <v>517289958.80000001</v>
          </cell>
          <cell r="AC163">
            <v>15781470</v>
          </cell>
          <cell r="AE163">
            <v>0</v>
          </cell>
        </row>
        <row r="164">
          <cell r="AA164">
            <v>4503500</v>
          </cell>
          <cell r="AC164">
            <v>865000</v>
          </cell>
          <cell r="AE164">
            <v>0</v>
          </cell>
        </row>
        <row r="166">
          <cell r="AA166">
            <v>5207000</v>
          </cell>
          <cell r="AC166">
            <v>0</v>
          </cell>
          <cell r="AE166">
            <v>0</v>
          </cell>
        </row>
        <row r="167">
          <cell r="AA167">
            <v>0</v>
          </cell>
          <cell r="AC167">
            <v>0</v>
          </cell>
          <cell r="AE167">
            <v>0</v>
          </cell>
        </row>
        <row r="168">
          <cell r="AA168">
            <v>1991110303.0600002</v>
          </cell>
          <cell r="AC168">
            <v>787000</v>
          </cell>
          <cell r="AE168">
            <v>0</v>
          </cell>
        </row>
        <row r="169">
          <cell r="AA169">
            <v>223174873.69999999</v>
          </cell>
          <cell r="AC169">
            <v>737000</v>
          </cell>
          <cell r="AE169">
            <v>0</v>
          </cell>
        </row>
        <row r="170">
          <cell r="AA170">
            <v>15796572</v>
          </cell>
          <cell r="AC170">
            <v>0</v>
          </cell>
          <cell r="AE170">
            <v>0</v>
          </cell>
        </row>
        <row r="171">
          <cell r="AA171">
            <v>994833854</v>
          </cell>
          <cell r="AC171">
            <v>15825000</v>
          </cell>
          <cell r="AE171">
            <v>0</v>
          </cell>
        </row>
        <row r="172">
          <cell r="AA172">
            <v>264454656</v>
          </cell>
          <cell r="AC172">
            <v>50000</v>
          </cell>
          <cell r="AE172">
            <v>0</v>
          </cell>
        </row>
        <row r="173">
          <cell r="AA173">
            <v>219697546.07999998</v>
          </cell>
          <cell r="AC173">
            <v>0</v>
          </cell>
          <cell r="AE173">
            <v>0</v>
          </cell>
        </row>
        <row r="174">
          <cell r="AA174">
            <v>9487000</v>
          </cell>
          <cell r="AC174">
            <v>0</v>
          </cell>
          <cell r="AE174">
            <v>0</v>
          </cell>
        </row>
        <row r="175">
          <cell r="AA175">
            <v>117588400</v>
          </cell>
          <cell r="AC175">
            <v>0</v>
          </cell>
          <cell r="AE175">
            <v>0</v>
          </cell>
        </row>
        <row r="177">
          <cell r="AA177">
            <v>459881424.29000002</v>
          </cell>
          <cell r="AC177">
            <v>2535000</v>
          </cell>
          <cell r="AE177">
            <v>0</v>
          </cell>
        </row>
        <row r="178">
          <cell r="AA178">
            <v>0</v>
          </cell>
          <cell r="AC178">
            <v>0</v>
          </cell>
          <cell r="AE178">
            <v>0</v>
          </cell>
        </row>
        <row r="179">
          <cell r="AA179">
            <v>4382287</v>
          </cell>
          <cell r="AC179">
            <v>0</v>
          </cell>
          <cell r="AE179">
            <v>0</v>
          </cell>
        </row>
        <row r="180">
          <cell r="AA180">
            <v>859976810</v>
          </cell>
          <cell r="AC180">
            <v>1087000</v>
          </cell>
          <cell r="AE180">
            <v>0</v>
          </cell>
        </row>
        <row r="181">
          <cell r="AA181">
            <v>87199838</v>
          </cell>
          <cell r="AC181">
            <v>0</v>
          </cell>
          <cell r="AE181">
            <v>0</v>
          </cell>
        </row>
        <row r="182">
          <cell r="AA182">
            <v>617968848</v>
          </cell>
          <cell r="AC182">
            <v>16099000</v>
          </cell>
          <cell r="AE182">
            <v>0</v>
          </cell>
        </row>
        <row r="183">
          <cell r="AA183">
            <v>502547156</v>
          </cell>
          <cell r="AC183">
            <v>0</v>
          </cell>
          <cell r="AE183">
            <v>0</v>
          </cell>
        </row>
        <row r="184">
          <cell r="AA184">
            <v>11779200</v>
          </cell>
          <cell r="AC184">
            <v>865000</v>
          </cell>
          <cell r="AE184">
            <v>0</v>
          </cell>
        </row>
        <row r="185">
          <cell r="AA185">
            <v>3114200</v>
          </cell>
          <cell r="AC185">
            <v>0</v>
          </cell>
          <cell r="AE185">
            <v>0</v>
          </cell>
        </row>
        <row r="186">
          <cell r="AA186">
            <v>1829964072.3600001</v>
          </cell>
          <cell r="AC186">
            <v>2777000</v>
          </cell>
          <cell r="AE186">
            <v>0</v>
          </cell>
        </row>
        <row r="187">
          <cell r="AA187">
            <v>2207807242</v>
          </cell>
          <cell r="AC187">
            <v>1462000</v>
          </cell>
          <cell r="AE187">
            <v>0</v>
          </cell>
        </row>
        <row r="188">
          <cell r="AA188">
            <v>2634046403</v>
          </cell>
          <cell r="AC188">
            <v>0</v>
          </cell>
          <cell r="AE188">
            <v>0</v>
          </cell>
        </row>
        <row r="189">
          <cell r="AA189">
            <v>779727518</v>
          </cell>
          <cell r="AC189">
            <v>0</v>
          </cell>
          <cell r="AE189">
            <v>0</v>
          </cell>
        </row>
        <row r="190">
          <cell r="AA190">
            <v>3477310</v>
          </cell>
          <cell r="AC190">
            <v>240000</v>
          </cell>
          <cell r="AE190">
            <v>0</v>
          </cell>
        </row>
        <row r="192">
          <cell r="AA192">
            <v>750327875.5</v>
          </cell>
          <cell r="AC192">
            <v>2777000</v>
          </cell>
          <cell r="AE192">
            <v>0</v>
          </cell>
        </row>
        <row r="193">
          <cell r="AA193">
            <v>0</v>
          </cell>
          <cell r="AC193">
            <v>0</v>
          </cell>
          <cell r="AE193">
            <v>0</v>
          </cell>
        </row>
        <row r="194">
          <cell r="AA194">
            <v>5124000</v>
          </cell>
          <cell r="AC194">
            <v>0</v>
          </cell>
          <cell r="AE194">
            <v>0</v>
          </cell>
        </row>
        <row r="195">
          <cell r="AA195">
            <v>1052230743.5</v>
          </cell>
          <cell r="AC195">
            <v>1012000</v>
          </cell>
          <cell r="AE195">
            <v>0</v>
          </cell>
        </row>
        <row r="196">
          <cell r="AA196">
            <v>412592168</v>
          </cell>
          <cell r="AC196">
            <v>15550000</v>
          </cell>
          <cell r="AE196">
            <v>0</v>
          </cell>
        </row>
        <row r="197">
          <cell r="AA197">
            <v>256583014</v>
          </cell>
          <cell r="AC197">
            <v>0</v>
          </cell>
          <cell r="AE197">
            <v>0</v>
          </cell>
        </row>
        <row r="199">
          <cell r="AA199">
            <v>3791300</v>
          </cell>
          <cell r="AC199">
            <v>688000</v>
          </cell>
          <cell r="AE199">
            <v>0</v>
          </cell>
        </row>
        <row r="200">
          <cell r="AA200">
            <v>0</v>
          </cell>
          <cell r="AC200">
            <v>0</v>
          </cell>
          <cell r="AE200">
            <v>0</v>
          </cell>
        </row>
        <row r="201">
          <cell r="AA201">
            <v>2105881014</v>
          </cell>
          <cell r="AC201">
            <v>2935000</v>
          </cell>
          <cell r="AE201">
            <v>0</v>
          </cell>
        </row>
        <row r="202">
          <cell r="AA202">
            <v>36825751</v>
          </cell>
          <cell r="AC202">
            <v>0</v>
          </cell>
          <cell r="AE202">
            <v>0</v>
          </cell>
        </row>
        <row r="203">
          <cell r="AA203">
            <v>15574610236.970001</v>
          </cell>
          <cell r="AC203" t="str">
            <v>50,775,000.00</v>
          </cell>
          <cell r="AE203">
            <v>0</v>
          </cell>
        </row>
        <row r="204">
          <cell r="AA204">
            <v>2380767520.8400006</v>
          </cell>
          <cell r="AC204">
            <v>5384517</v>
          </cell>
          <cell r="AE204">
            <v>0</v>
          </cell>
        </row>
        <row r="205">
          <cell r="AA205">
            <v>2226463346.5099998</v>
          </cell>
          <cell r="AC205">
            <v>1087000</v>
          </cell>
          <cell r="AE205">
            <v>0</v>
          </cell>
        </row>
        <row r="206">
          <cell r="AA206">
            <v>2995358887.5100002</v>
          </cell>
          <cell r="AC206">
            <v>1541860</v>
          </cell>
          <cell r="AE206">
            <v>0</v>
          </cell>
        </row>
        <row r="207">
          <cell r="AA207">
            <v>1635323712.75</v>
          </cell>
          <cell r="AC207">
            <v>1437000</v>
          </cell>
          <cell r="AE207">
            <v>0</v>
          </cell>
        </row>
        <row r="208">
          <cell r="AA208">
            <v>2807646398.2799997</v>
          </cell>
          <cell r="AC208">
            <v>37840365</v>
          </cell>
          <cell r="AE208">
            <v>0</v>
          </cell>
        </row>
        <row r="209">
          <cell r="AA209">
            <v>83928561.099999994</v>
          </cell>
          <cell r="AC209" t="str">
            <v>275,000.00</v>
          </cell>
          <cell r="AE209">
            <v>0</v>
          </cell>
        </row>
        <row r="210">
          <cell r="AA210">
            <v>848449651.62999988</v>
          </cell>
          <cell r="AC210">
            <v>512000</v>
          </cell>
          <cell r="AE210">
            <v>0</v>
          </cell>
        </row>
        <row r="211">
          <cell r="AA211">
            <v>1014497449.7900001</v>
          </cell>
          <cell r="AC211">
            <v>946000</v>
          </cell>
          <cell r="AE211">
            <v>0</v>
          </cell>
        </row>
        <row r="212">
          <cell r="AA212">
            <v>1007894818.84</v>
          </cell>
          <cell r="AC212">
            <v>2370000</v>
          </cell>
          <cell r="AE212">
            <v>0</v>
          </cell>
        </row>
        <row r="213">
          <cell r="AA213">
            <v>471211522.19999999</v>
          </cell>
          <cell r="AC213">
            <v>737000</v>
          </cell>
          <cell r="AE213">
            <v>0</v>
          </cell>
        </row>
        <row r="214">
          <cell r="AA214">
            <v>622401698.12</v>
          </cell>
          <cell r="AC214">
            <v>754000</v>
          </cell>
          <cell r="AE214">
            <v>0</v>
          </cell>
        </row>
        <row r="215">
          <cell r="AA215">
            <v>709559538.39999998</v>
          </cell>
          <cell r="AC215">
            <v>787000</v>
          </cell>
          <cell r="AE215">
            <v>0</v>
          </cell>
        </row>
        <row r="216">
          <cell r="AA216">
            <v>754775971.85000002</v>
          </cell>
          <cell r="AC216">
            <v>1750000</v>
          </cell>
          <cell r="AE216">
            <v>0</v>
          </cell>
        </row>
        <row r="217">
          <cell r="AA217">
            <v>823618376.39999998</v>
          </cell>
          <cell r="AC217">
            <v>795000</v>
          </cell>
          <cell r="AE217">
            <v>0</v>
          </cell>
        </row>
        <row r="218">
          <cell r="AA218">
            <v>418813720.84000003</v>
          </cell>
          <cell r="AC218">
            <v>992000</v>
          </cell>
          <cell r="AE218">
            <v>0</v>
          </cell>
        </row>
        <row r="219">
          <cell r="AA219">
            <v>835916729.49000001</v>
          </cell>
          <cell r="AC219">
            <v>2787000</v>
          </cell>
          <cell r="AE219">
            <v>0</v>
          </cell>
        </row>
        <row r="220">
          <cell r="AA220">
            <v>397575620</v>
          </cell>
          <cell r="AC220">
            <v>6067000</v>
          </cell>
          <cell r="AE220">
            <v>0</v>
          </cell>
        </row>
        <row r="221">
          <cell r="AA221">
            <v>706457759.98000002</v>
          </cell>
          <cell r="AC221">
            <v>792000</v>
          </cell>
          <cell r="AE221">
            <v>0</v>
          </cell>
        </row>
        <row r="222">
          <cell r="AA222">
            <v>713745622.70000005</v>
          </cell>
          <cell r="AC222">
            <v>550000</v>
          </cell>
          <cell r="AE222">
            <v>0</v>
          </cell>
        </row>
        <row r="223">
          <cell r="AA223">
            <v>546452831</v>
          </cell>
          <cell r="AC223">
            <v>787000</v>
          </cell>
          <cell r="AE223">
            <v>0</v>
          </cell>
        </row>
        <row r="224">
          <cell r="AA224">
            <v>131435996.22999999</v>
          </cell>
          <cell r="AC224">
            <v>14025000</v>
          </cell>
          <cell r="AE224">
            <v>0</v>
          </cell>
        </row>
        <row r="225">
          <cell r="AA225">
            <v>2959548940.98</v>
          </cell>
          <cell r="AC225">
            <v>86464400</v>
          </cell>
          <cell r="AE225">
            <v>0</v>
          </cell>
        </row>
        <row r="226">
          <cell r="AA226">
            <v>1369493097.3699999</v>
          </cell>
          <cell r="AC226">
            <v>550000</v>
          </cell>
          <cell r="AE226">
            <v>0</v>
          </cell>
        </row>
        <row r="227">
          <cell r="AA227">
            <v>130199787</v>
          </cell>
          <cell r="AC227">
            <v>992000</v>
          </cell>
          <cell r="AE227">
            <v>0</v>
          </cell>
        </row>
        <row r="228">
          <cell r="AA228">
            <v>1677934474.53</v>
          </cell>
          <cell r="AC228">
            <v>550000</v>
          </cell>
          <cell r="AE228">
            <v>0</v>
          </cell>
        </row>
        <row r="229">
          <cell r="AA229">
            <v>1123035280.3299999</v>
          </cell>
          <cell r="AC229">
            <v>762000</v>
          </cell>
          <cell r="AE229">
            <v>0</v>
          </cell>
        </row>
        <row r="230">
          <cell r="AA230">
            <v>812510213.55999994</v>
          </cell>
          <cell r="AC230">
            <v>2495460</v>
          </cell>
          <cell r="AE230">
            <v>0</v>
          </cell>
        </row>
        <row r="231">
          <cell r="AA231">
            <v>1773826468.4599998</v>
          </cell>
          <cell r="AC231">
            <v>130276000</v>
          </cell>
          <cell r="AE231">
            <v>0</v>
          </cell>
        </row>
        <row r="232">
          <cell r="AA232">
            <v>151880711.46000001</v>
          </cell>
          <cell r="AC232">
            <v>137500</v>
          </cell>
          <cell r="AE232">
            <v>0</v>
          </cell>
        </row>
        <row r="233">
          <cell r="AA233">
            <v>132770250.81999999</v>
          </cell>
          <cell r="AC233">
            <v>287500</v>
          </cell>
          <cell r="AE233">
            <v>0</v>
          </cell>
        </row>
        <row r="234">
          <cell r="AA234">
            <v>126353651.45999999</v>
          </cell>
          <cell r="AC234">
            <v>385000</v>
          </cell>
          <cell r="AE234">
            <v>0</v>
          </cell>
        </row>
        <row r="235">
          <cell r="AA235">
            <v>116114411.81999999</v>
          </cell>
          <cell r="AC235">
            <v>287500</v>
          </cell>
          <cell r="AE235">
            <v>0</v>
          </cell>
        </row>
        <row r="236">
          <cell r="AA236">
            <v>189866321.35999998</v>
          </cell>
          <cell r="AC236">
            <v>137500</v>
          </cell>
          <cell r="AE236">
            <v>0</v>
          </cell>
        </row>
        <row r="237">
          <cell r="AA237">
            <v>21330569509.789997</v>
          </cell>
          <cell r="AC237">
            <v>39370422.259999998</v>
          </cell>
          <cell r="AE237">
            <v>0</v>
          </cell>
        </row>
        <row r="239">
          <cell r="AA239">
            <v>4167364251.2700005</v>
          </cell>
          <cell r="AC239">
            <v>602965477.57000005</v>
          </cell>
          <cell r="AE239">
            <v>0</v>
          </cell>
        </row>
        <row r="241">
          <cell r="AA241">
            <v>3825103</v>
          </cell>
          <cell r="AC241">
            <v>0</v>
          </cell>
          <cell r="AE241">
            <v>0</v>
          </cell>
        </row>
        <row r="242">
          <cell r="AA242">
            <v>0</v>
          </cell>
          <cell r="AC242">
            <v>0</v>
          </cell>
          <cell r="AE242">
            <v>0</v>
          </cell>
        </row>
        <row r="244">
          <cell r="AA244">
            <v>111603618.89</v>
          </cell>
          <cell r="AC244">
            <v>0</v>
          </cell>
          <cell r="AE244">
            <v>0</v>
          </cell>
        </row>
        <row r="245">
          <cell r="AA245">
            <v>0</v>
          </cell>
          <cell r="AC245">
            <v>0</v>
          </cell>
          <cell r="AE245">
            <v>0</v>
          </cell>
        </row>
        <row r="246">
          <cell r="AA246">
            <v>87709700</v>
          </cell>
          <cell r="AC246">
            <v>770000</v>
          </cell>
          <cell r="AE246">
            <v>0</v>
          </cell>
        </row>
        <row r="247">
          <cell r="AA247">
            <v>46400449.399999999</v>
          </cell>
          <cell r="AC247">
            <v>0</v>
          </cell>
          <cell r="AE247">
            <v>0</v>
          </cell>
        </row>
        <row r="248">
          <cell r="AA248">
            <v>17355837</v>
          </cell>
          <cell r="AC248">
            <v>880000</v>
          </cell>
          <cell r="AE248">
            <v>0</v>
          </cell>
        </row>
        <row r="249">
          <cell r="AA249">
            <v>808519586.5</v>
          </cell>
          <cell r="AC249">
            <v>1045000</v>
          </cell>
          <cell r="AE249">
            <v>0</v>
          </cell>
        </row>
        <row r="250">
          <cell r="AA250">
            <v>6289528600.1999998</v>
          </cell>
          <cell r="AC250">
            <v>0</v>
          </cell>
          <cell r="AE250">
            <v>0</v>
          </cell>
        </row>
        <row r="251">
          <cell r="AA251">
            <v>5179007.2699999996</v>
          </cell>
          <cell r="AC251">
            <v>0</v>
          </cell>
          <cell r="AE251">
            <v>0</v>
          </cell>
        </row>
        <row r="252">
          <cell r="AA252">
            <v>87217882</v>
          </cell>
          <cell r="AC252">
            <v>770000</v>
          </cell>
          <cell r="AE252">
            <v>0</v>
          </cell>
        </row>
        <row r="253">
          <cell r="AA253">
            <v>205769420</v>
          </cell>
          <cell r="AC253">
            <v>0</v>
          </cell>
          <cell r="AE253">
            <v>0</v>
          </cell>
        </row>
        <row r="254">
          <cell r="AA254">
            <v>1360000</v>
          </cell>
          <cell r="AC254">
            <v>0</v>
          </cell>
          <cell r="AE254">
            <v>0</v>
          </cell>
        </row>
        <row r="260">
          <cell r="AA260">
            <v>416312825.69999999</v>
          </cell>
          <cell r="AC260">
            <v>15967000</v>
          </cell>
          <cell r="AE260">
            <v>0</v>
          </cell>
        </row>
        <row r="261">
          <cell r="AA261">
            <v>749167290</v>
          </cell>
          <cell r="AC261">
            <v>15550000</v>
          </cell>
          <cell r="AE261">
            <v>0</v>
          </cell>
        </row>
        <row r="262">
          <cell r="AA262">
            <v>502692658.5</v>
          </cell>
          <cell r="AC262">
            <v>15725000</v>
          </cell>
          <cell r="AE262">
            <v>0</v>
          </cell>
        </row>
        <row r="263">
          <cell r="AA263">
            <v>753233828.02999997</v>
          </cell>
          <cell r="AC263">
            <v>15725000</v>
          </cell>
          <cell r="AE263">
            <v>0</v>
          </cell>
        </row>
        <row r="264">
          <cell r="AA264">
            <v>743663670.93000007</v>
          </cell>
          <cell r="AC264">
            <v>15725000</v>
          </cell>
          <cell r="AE264">
            <v>0</v>
          </cell>
        </row>
        <row r="265">
          <cell r="AA265">
            <v>1284576989.02</v>
          </cell>
          <cell r="AC265">
            <v>25704380.100000001</v>
          </cell>
          <cell r="AE265">
            <v>0</v>
          </cell>
        </row>
        <row r="266">
          <cell r="AA266">
            <v>16007531132.879999</v>
          </cell>
          <cell r="AC266">
            <v>211913935.59999999</v>
          </cell>
          <cell r="AE266">
            <v>0</v>
          </cell>
        </row>
        <row r="267">
          <cell r="AA267">
            <v>437451439.79000002</v>
          </cell>
          <cell r="AC267">
            <v>550000</v>
          </cell>
          <cell r="AE267">
            <v>0</v>
          </cell>
        </row>
        <row r="268">
          <cell r="AA268">
            <v>1121986337.28</v>
          </cell>
          <cell r="AC268">
            <v>4759500</v>
          </cell>
          <cell r="AE268">
            <v>0</v>
          </cell>
        </row>
        <row r="269">
          <cell r="AA269">
            <v>3414973681.8299999</v>
          </cell>
          <cell r="AC269">
            <v>17865132</v>
          </cell>
          <cell r="AE269">
            <v>0</v>
          </cell>
        </row>
      </sheetData>
      <sheetData sheetId="1" refreshError="1">
        <row r="14">
          <cell r="AM14">
            <v>38</v>
          </cell>
        </row>
        <row r="15">
          <cell r="AM15">
            <v>1634887318.3900001</v>
          </cell>
        </row>
        <row r="16">
          <cell r="AM16">
            <v>4869953</v>
          </cell>
        </row>
        <row r="17">
          <cell r="AM17">
            <v>0.22000002861022949</v>
          </cell>
        </row>
        <row r="18">
          <cell r="AM18">
            <v>411752461</v>
          </cell>
        </row>
        <row r="19">
          <cell r="AM19">
            <v>1257135963.8200002</v>
          </cell>
        </row>
        <row r="20">
          <cell r="AM20">
            <v>1676341866.3799999</v>
          </cell>
        </row>
        <row r="21">
          <cell r="AM21">
            <v>1463746096.3</v>
          </cell>
        </row>
        <row r="22">
          <cell r="AM22">
            <v>2634100</v>
          </cell>
        </row>
        <row r="24">
          <cell r="AM24">
            <v>1778139758</v>
          </cell>
        </row>
        <row r="25">
          <cell r="AM25">
            <v>0</v>
          </cell>
        </row>
        <row r="26">
          <cell r="AM26">
            <v>1436561911.1500001</v>
          </cell>
        </row>
        <row r="27">
          <cell r="AM27">
            <v>356066919</v>
          </cell>
        </row>
        <row r="28">
          <cell r="AM28">
            <v>1141584663.9200001</v>
          </cell>
        </row>
        <row r="29">
          <cell r="AM29">
            <v>224127964.69999999</v>
          </cell>
        </row>
        <row r="31">
          <cell r="AM31">
            <v>798701986.89999998</v>
          </cell>
        </row>
        <row r="32">
          <cell r="AM32">
            <v>0</v>
          </cell>
        </row>
        <row r="33">
          <cell r="AM33">
            <v>8493549</v>
          </cell>
        </row>
        <row r="34">
          <cell r="AM34">
            <v>856398206</v>
          </cell>
        </row>
        <row r="35">
          <cell r="AM35">
            <v>224472423</v>
          </cell>
        </row>
        <row r="36">
          <cell r="AM36">
            <v>300203921.26000005</v>
          </cell>
        </row>
        <row r="37">
          <cell r="AM37">
            <v>2340470235.6800003</v>
          </cell>
        </row>
        <row r="38">
          <cell r="AM38">
            <v>8170000</v>
          </cell>
        </row>
        <row r="40">
          <cell r="AM40">
            <v>1573918447.5999999</v>
          </cell>
        </row>
        <row r="41">
          <cell r="AM41">
            <v>0</v>
          </cell>
        </row>
        <row r="42">
          <cell r="AM42">
            <v>1095806264.3699999</v>
          </cell>
        </row>
        <row r="43">
          <cell r="AM43">
            <v>407605316</v>
          </cell>
        </row>
        <row r="44">
          <cell r="AM44">
            <v>3648431220.2500005</v>
          </cell>
        </row>
        <row r="45">
          <cell r="AM45">
            <v>223299544</v>
          </cell>
        </row>
        <row r="46">
          <cell r="AM46">
            <v>268739718.52999997</v>
          </cell>
        </row>
        <row r="47">
          <cell r="AM47">
            <v>10042500</v>
          </cell>
        </row>
        <row r="48">
          <cell r="AM48">
            <v>1808306445.5</v>
          </cell>
        </row>
        <row r="49">
          <cell r="AM49">
            <v>19088700</v>
          </cell>
        </row>
        <row r="50">
          <cell r="AM50">
            <v>2253629193.3900003</v>
          </cell>
        </row>
        <row r="51">
          <cell r="AM51">
            <v>760729062.22000003</v>
          </cell>
        </row>
        <row r="52">
          <cell r="AM52">
            <v>1200439583</v>
          </cell>
        </row>
        <row r="53">
          <cell r="AM53">
            <v>722759757</v>
          </cell>
        </row>
        <row r="54">
          <cell r="AM54">
            <v>152628578.69999999</v>
          </cell>
        </row>
        <row r="55">
          <cell r="AM55">
            <v>2939500</v>
          </cell>
        </row>
        <row r="57">
          <cell r="AM57">
            <v>7142100</v>
          </cell>
        </row>
        <row r="58">
          <cell r="AM58">
            <v>0</v>
          </cell>
        </row>
        <row r="59">
          <cell r="AM59">
            <v>3623189894.4200001</v>
          </cell>
        </row>
        <row r="60">
          <cell r="AM60">
            <v>584264611.27999997</v>
          </cell>
        </row>
        <row r="61">
          <cell r="AM61">
            <v>169563617</v>
          </cell>
        </row>
        <row r="62">
          <cell r="AM62">
            <v>1347116019.3800001</v>
          </cell>
        </row>
        <row r="63">
          <cell r="AM63">
            <v>5064810.2</v>
          </cell>
        </row>
        <row r="64">
          <cell r="AM64">
            <v>84283375.460000008</v>
          </cell>
        </row>
        <row r="66">
          <cell r="AM66">
            <v>2248748381.1700001</v>
          </cell>
        </row>
        <row r="67">
          <cell r="AM67">
            <v>0</v>
          </cell>
        </row>
        <row r="68">
          <cell r="AM68">
            <v>117739558.3</v>
          </cell>
        </row>
        <row r="69">
          <cell r="AM69">
            <v>1038918527.7700001</v>
          </cell>
        </row>
        <row r="70">
          <cell r="AM70">
            <v>207408578.19999999</v>
          </cell>
        </row>
        <row r="71">
          <cell r="AM71">
            <v>9327900</v>
          </cell>
        </row>
        <row r="73">
          <cell r="AM73">
            <v>6719310150</v>
          </cell>
        </row>
        <row r="74">
          <cell r="AM74">
            <v>0</v>
          </cell>
        </row>
        <row r="75">
          <cell r="AM75">
            <v>185091005</v>
          </cell>
        </row>
        <row r="76">
          <cell r="AM76">
            <v>49101834.599999994</v>
          </cell>
        </row>
        <row r="77">
          <cell r="AM77">
            <v>622316625.89999998</v>
          </cell>
        </row>
        <row r="78">
          <cell r="AM78">
            <v>1947588356.0700002</v>
          </cell>
        </row>
        <row r="79">
          <cell r="AM79">
            <v>405813418.69999999</v>
          </cell>
        </row>
        <row r="80">
          <cell r="AM80">
            <v>6551840</v>
          </cell>
        </row>
        <row r="82">
          <cell r="AM82">
            <v>1151069274.1199999</v>
          </cell>
        </row>
        <row r="83">
          <cell r="AM83">
            <v>0</v>
          </cell>
        </row>
        <row r="84">
          <cell r="AM84">
            <v>3644175546.4499998</v>
          </cell>
        </row>
        <row r="85">
          <cell r="AM85">
            <v>470406017.72000003</v>
          </cell>
        </row>
        <row r="86">
          <cell r="AM86">
            <v>1139043511.46</v>
          </cell>
        </row>
        <row r="87">
          <cell r="AM87">
            <v>239508884.69999999</v>
          </cell>
        </row>
        <row r="88">
          <cell r="AM88">
            <v>1500000</v>
          </cell>
        </row>
        <row r="90">
          <cell r="AM90">
            <v>1241249197.9000001</v>
          </cell>
        </row>
        <row r="91">
          <cell r="AM91">
            <v>0</v>
          </cell>
        </row>
        <row r="92">
          <cell r="AM92">
            <v>3531400851.8999996</v>
          </cell>
        </row>
        <row r="93">
          <cell r="AM93">
            <v>477313920.19999999</v>
          </cell>
        </row>
        <row r="94">
          <cell r="AM94">
            <v>576623079.60000002</v>
          </cell>
        </row>
        <row r="95">
          <cell r="AM95">
            <v>697187175.92999995</v>
          </cell>
        </row>
        <row r="96">
          <cell r="AM96">
            <v>1206874964</v>
          </cell>
        </row>
        <row r="98">
          <cell r="AM98">
            <v>1043271628.5</v>
          </cell>
        </row>
        <row r="99">
          <cell r="AM99">
            <v>0</v>
          </cell>
        </row>
        <row r="100">
          <cell r="AM100">
            <v>5459890</v>
          </cell>
        </row>
        <row r="101">
          <cell r="AM101">
            <v>3026477222.3399997</v>
          </cell>
        </row>
        <row r="102">
          <cell r="AM102">
            <v>1027826634.26</v>
          </cell>
        </row>
        <row r="103">
          <cell r="AM103">
            <v>120629459.37</v>
          </cell>
        </row>
        <row r="104">
          <cell r="AM104">
            <v>426361021.5</v>
          </cell>
        </row>
        <row r="105">
          <cell r="AM105">
            <v>3966000</v>
          </cell>
        </row>
        <row r="106">
          <cell r="AM106">
            <v>297780953</v>
          </cell>
        </row>
        <row r="108">
          <cell r="AM108">
            <v>1064369989.71</v>
          </cell>
        </row>
        <row r="109">
          <cell r="AM109">
            <v>0</v>
          </cell>
        </row>
        <row r="110">
          <cell r="AM110">
            <v>141707243.30000001</v>
          </cell>
        </row>
        <row r="111">
          <cell r="AM111">
            <v>1503195540.8500001</v>
          </cell>
        </row>
        <row r="112">
          <cell r="AM112">
            <v>202889050</v>
          </cell>
        </row>
        <row r="113">
          <cell r="AM113">
            <v>313541167.77999997</v>
          </cell>
        </row>
        <row r="114">
          <cell r="AM114">
            <v>833191183.27999997</v>
          </cell>
        </row>
        <row r="115">
          <cell r="AM115">
            <v>7385110</v>
          </cell>
        </row>
        <row r="116">
          <cell r="AM116">
            <v>2838636376</v>
          </cell>
        </row>
        <row r="117">
          <cell r="AM117">
            <v>3804278</v>
          </cell>
        </row>
        <row r="118">
          <cell r="AM118">
            <v>1649900689.6800001</v>
          </cell>
        </row>
        <row r="119">
          <cell r="AM119">
            <v>1650615105</v>
          </cell>
        </row>
        <row r="120">
          <cell r="AM120">
            <v>299471492</v>
          </cell>
        </row>
        <row r="121">
          <cell r="AM121">
            <v>213444328.87</v>
          </cell>
        </row>
        <row r="122">
          <cell r="AM122">
            <v>1249000</v>
          </cell>
        </row>
        <row r="124">
          <cell r="AM124">
            <v>1135574757</v>
          </cell>
        </row>
        <row r="125">
          <cell r="AM125">
            <v>0</v>
          </cell>
        </row>
        <row r="126">
          <cell r="AM126">
            <v>6288100</v>
          </cell>
        </row>
        <row r="127">
          <cell r="AM127">
            <v>1303239647.5</v>
          </cell>
        </row>
        <row r="128">
          <cell r="AM128">
            <v>477928941.69999999</v>
          </cell>
        </row>
        <row r="130">
          <cell r="AM130">
            <v>10270900</v>
          </cell>
        </row>
        <row r="131">
          <cell r="AM131">
            <v>0</v>
          </cell>
        </row>
        <row r="132">
          <cell r="AM132">
            <v>11532813</v>
          </cell>
        </row>
        <row r="133">
          <cell r="AM133">
            <v>1387905352.1700001</v>
          </cell>
        </row>
        <row r="134">
          <cell r="AM134">
            <v>105450990.7</v>
          </cell>
        </row>
        <row r="135">
          <cell r="AM135">
            <v>2995822608.5199995</v>
          </cell>
        </row>
        <row r="136">
          <cell r="AM136">
            <v>375693912</v>
          </cell>
        </row>
        <row r="137">
          <cell r="AM137">
            <v>687596572</v>
          </cell>
        </row>
        <row r="139">
          <cell r="AM139">
            <v>910628624</v>
          </cell>
        </row>
        <row r="140">
          <cell r="AM140">
            <v>0</v>
          </cell>
        </row>
        <row r="141">
          <cell r="AM141">
            <v>1992269440.3099999</v>
          </cell>
        </row>
        <row r="142">
          <cell r="AM142">
            <v>1488679971</v>
          </cell>
        </row>
        <row r="143">
          <cell r="AM143">
            <v>219488839</v>
          </cell>
        </row>
        <row r="145">
          <cell r="AM145">
            <v>561527979.70000005</v>
          </cell>
        </row>
        <row r="146">
          <cell r="AM146">
            <v>0</v>
          </cell>
        </row>
        <row r="147">
          <cell r="AM147">
            <v>28579000</v>
          </cell>
        </row>
        <row r="148">
          <cell r="AM148">
            <v>1044245876.37</v>
          </cell>
        </row>
        <row r="149">
          <cell r="AM149">
            <v>209841211.67000002</v>
          </cell>
        </row>
        <row r="150">
          <cell r="AM150">
            <v>100626290</v>
          </cell>
        </row>
        <row r="151">
          <cell r="AM151">
            <v>336572922</v>
          </cell>
        </row>
        <row r="153">
          <cell r="AM153">
            <v>1112782444</v>
          </cell>
        </row>
        <row r="154">
          <cell r="AM154">
            <v>0</v>
          </cell>
        </row>
        <row r="155">
          <cell r="AM155">
            <v>2350000</v>
          </cell>
        </row>
        <row r="156">
          <cell r="AM156">
            <v>2994445650.3699999</v>
          </cell>
        </row>
        <row r="157">
          <cell r="AM157">
            <v>313320076.00999999</v>
          </cell>
        </row>
        <row r="158">
          <cell r="AM158">
            <v>229681544.72</v>
          </cell>
        </row>
        <row r="159">
          <cell r="AM159">
            <v>10639851</v>
          </cell>
        </row>
        <row r="160">
          <cell r="AM160">
            <v>1207737630</v>
          </cell>
        </row>
        <row r="161">
          <cell r="AM161">
            <v>985761577.09999943</v>
          </cell>
        </row>
        <row r="162">
          <cell r="AM162">
            <v>4541900</v>
          </cell>
        </row>
        <row r="163">
          <cell r="AM163">
            <v>1370329988.21</v>
          </cell>
        </row>
        <row r="164">
          <cell r="AM164">
            <v>794245041</v>
          </cell>
        </row>
        <row r="165">
          <cell r="AM165">
            <v>509478279</v>
          </cell>
        </row>
        <row r="166">
          <cell r="AM166">
            <v>533071429</v>
          </cell>
        </row>
        <row r="167">
          <cell r="AM167">
            <v>5368500</v>
          </cell>
        </row>
        <row r="169">
          <cell r="AM169">
            <v>5207000</v>
          </cell>
        </row>
        <row r="170">
          <cell r="AM170">
            <v>0</v>
          </cell>
        </row>
        <row r="171">
          <cell r="AM171">
            <v>1991897303.0599999</v>
          </cell>
        </row>
        <row r="172">
          <cell r="AM172">
            <v>223911873.69999999</v>
          </cell>
        </row>
        <row r="173">
          <cell r="AM173">
            <v>15796572</v>
          </cell>
        </row>
        <row r="174">
          <cell r="AM174">
            <v>1010658854</v>
          </cell>
        </row>
        <row r="175">
          <cell r="AM175">
            <v>264504656</v>
          </cell>
        </row>
        <row r="176">
          <cell r="AM176">
            <v>219697546.07999998</v>
          </cell>
        </row>
        <row r="177">
          <cell r="AM177">
            <v>9487000</v>
          </cell>
        </row>
        <row r="178">
          <cell r="AM178">
            <v>117588400</v>
          </cell>
        </row>
        <row r="180">
          <cell r="AM180">
            <v>462416424.29000002</v>
          </cell>
        </row>
        <row r="181">
          <cell r="AM181">
            <v>0</v>
          </cell>
        </row>
        <row r="182">
          <cell r="AM182">
            <v>4382287</v>
          </cell>
        </row>
        <row r="183">
          <cell r="AM183">
            <v>861063810</v>
          </cell>
        </row>
        <row r="184">
          <cell r="AM184">
            <v>87199838</v>
          </cell>
        </row>
        <row r="185">
          <cell r="AM185">
            <v>634067848</v>
          </cell>
        </row>
        <row r="186">
          <cell r="AM186">
            <v>502547156</v>
          </cell>
        </row>
        <row r="187">
          <cell r="AM187">
            <v>12644200</v>
          </cell>
        </row>
        <row r="188">
          <cell r="AM188">
            <v>3114200</v>
          </cell>
        </row>
        <row r="189">
          <cell r="AM189">
            <v>1832741072.3600001</v>
          </cell>
        </row>
        <row r="190">
          <cell r="AM190">
            <v>2209269242</v>
          </cell>
        </row>
        <row r="191">
          <cell r="AM191">
            <v>2634046403</v>
          </cell>
        </row>
        <row r="192">
          <cell r="AM192">
            <v>779727518</v>
          </cell>
        </row>
        <row r="193">
          <cell r="AM193">
            <v>3717310</v>
          </cell>
        </row>
        <row r="195">
          <cell r="AM195">
            <v>753104875.5</v>
          </cell>
        </row>
        <row r="196">
          <cell r="AM196">
            <v>0</v>
          </cell>
        </row>
        <row r="197">
          <cell r="AM197">
            <v>5124000</v>
          </cell>
        </row>
        <row r="198">
          <cell r="AM198">
            <v>1053242743.5</v>
          </cell>
        </row>
        <row r="199">
          <cell r="AM199">
            <v>428142168</v>
          </cell>
        </row>
        <row r="200">
          <cell r="AM200">
            <v>256583014</v>
          </cell>
        </row>
        <row r="202">
          <cell r="AM202">
            <v>4479300</v>
          </cell>
        </row>
        <row r="203">
          <cell r="AM203">
            <v>0</v>
          </cell>
        </row>
        <row r="204">
          <cell r="AM204">
            <v>2108816014</v>
          </cell>
        </row>
        <row r="205">
          <cell r="AM205">
            <v>36825751</v>
          </cell>
        </row>
        <row r="206">
          <cell r="AM206">
            <v>15625385236.969997</v>
          </cell>
        </row>
        <row r="207">
          <cell r="AM207">
            <v>2386152037.8399997</v>
          </cell>
        </row>
        <row r="208">
          <cell r="AM208">
            <v>2227550346.5099998</v>
          </cell>
        </row>
        <row r="209">
          <cell r="AM209">
            <v>2996900747.5099998</v>
          </cell>
        </row>
        <row r="210">
          <cell r="AM210">
            <v>1636760712.7</v>
          </cell>
        </row>
        <row r="211">
          <cell r="AM211">
            <v>2845486763.2799997</v>
          </cell>
        </row>
        <row r="212">
          <cell r="AM212">
            <v>84203561.099999994</v>
          </cell>
        </row>
        <row r="213">
          <cell r="AM213">
            <v>848961651.63</v>
          </cell>
        </row>
        <row r="214">
          <cell r="AM214">
            <v>1015443449.7900001</v>
          </cell>
        </row>
        <row r="215">
          <cell r="AM215">
            <v>1010264818.84</v>
          </cell>
        </row>
        <row r="216">
          <cell r="AM216">
            <v>471948522.19999999</v>
          </cell>
        </row>
        <row r="217">
          <cell r="AM217">
            <v>623155698.12</v>
          </cell>
        </row>
        <row r="218">
          <cell r="AM218">
            <v>710346538.39999998</v>
          </cell>
        </row>
        <row r="219">
          <cell r="AM219">
            <v>756525971.85000002</v>
          </cell>
        </row>
        <row r="220">
          <cell r="AM220">
            <v>824413376.39999998</v>
          </cell>
        </row>
        <row r="221">
          <cell r="AM221">
            <v>419805720.84000003</v>
          </cell>
        </row>
        <row r="222">
          <cell r="AM222">
            <v>838703729.49000001</v>
          </cell>
        </row>
        <row r="223">
          <cell r="AM223">
            <v>403642620</v>
          </cell>
        </row>
        <row r="224">
          <cell r="AM224">
            <v>707249760.16000009</v>
          </cell>
        </row>
        <row r="225">
          <cell r="AM225">
            <v>714295622.70000005</v>
          </cell>
        </row>
        <row r="226">
          <cell r="AM226">
            <v>547239831</v>
          </cell>
        </row>
        <row r="227">
          <cell r="AM227">
            <v>145460996.22999999</v>
          </cell>
        </row>
        <row r="228">
          <cell r="AM228">
            <v>3046013340.98</v>
          </cell>
        </row>
        <row r="229">
          <cell r="AM229">
            <v>1370043097.3699999</v>
          </cell>
        </row>
        <row r="230">
          <cell r="AM230">
            <v>131191787</v>
          </cell>
        </row>
        <row r="231">
          <cell r="AM231">
            <v>1678484474.53</v>
          </cell>
        </row>
        <row r="232">
          <cell r="AM232">
            <v>1123797280.3299999</v>
          </cell>
        </row>
        <row r="233">
          <cell r="AM233">
            <v>815005673.56000006</v>
          </cell>
        </row>
        <row r="234">
          <cell r="AM234">
            <v>1904102468.4599998</v>
          </cell>
        </row>
        <row r="235">
          <cell r="AM235">
            <v>152018211.49000001</v>
          </cell>
        </row>
        <row r="236">
          <cell r="AM236">
            <v>133057750.81999999</v>
          </cell>
        </row>
        <row r="237">
          <cell r="AM237">
            <v>126738651.45999999</v>
          </cell>
        </row>
        <row r="238">
          <cell r="AM238">
            <v>116401911.81999999</v>
          </cell>
        </row>
        <row r="239">
          <cell r="AM239">
            <v>190003821.36000001</v>
          </cell>
        </row>
        <row r="240">
          <cell r="AM240">
            <v>21369939932.359997</v>
          </cell>
        </row>
        <row r="242">
          <cell r="AM242">
            <v>4770329728.8299999</v>
          </cell>
        </row>
        <row r="244">
          <cell r="AM244">
            <v>3825103</v>
          </cell>
        </row>
        <row r="245">
          <cell r="AM245">
            <v>0</v>
          </cell>
        </row>
        <row r="247">
          <cell r="AM247">
            <v>111603618.89</v>
          </cell>
        </row>
        <row r="248">
          <cell r="AM248">
            <v>0</v>
          </cell>
        </row>
        <row r="249">
          <cell r="AM249">
            <v>88479700</v>
          </cell>
        </row>
        <row r="250">
          <cell r="AM250">
            <v>46400449.399999999</v>
          </cell>
        </row>
        <row r="251">
          <cell r="AM251">
            <v>18235837</v>
          </cell>
        </row>
        <row r="252">
          <cell r="AM252">
            <v>809564586.5</v>
          </cell>
        </row>
        <row r="253">
          <cell r="AM253">
            <v>6289528600</v>
          </cell>
        </row>
        <row r="254">
          <cell r="AM254">
            <v>5179007.2699999996</v>
          </cell>
        </row>
        <row r="255">
          <cell r="AM255">
            <v>87987882</v>
          </cell>
        </row>
        <row r="256">
          <cell r="AM256">
            <v>205769420</v>
          </cell>
        </row>
        <row r="257">
          <cell r="AM257">
            <v>1360000</v>
          </cell>
        </row>
        <row r="264">
          <cell r="AM264">
            <v>432279825.69999999</v>
          </cell>
        </row>
        <row r="265">
          <cell r="AM265">
            <v>764717290</v>
          </cell>
        </row>
        <row r="266">
          <cell r="AM266">
            <v>518417658.36000007</v>
          </cell>
        </row>
        <row r="267">
          <cell r="AM267">
            <v>768958828.23000002</v>
          </cell>
        </row>
        <row r="268">
          <cell r="AM268">
            <v>759388670.92999995</v>
          </cell>
        </row>
        <row r="269">
          <cell r="AM269">
            <v>1310281369.1199996</v>
          </cell>
        </row>
        <row r="270">
          <cell r="AM270">
            <v>16219445068.480003</v>
          </cell>
        </row>
        <row r="271">
          <cell r="AM271">
            <v>438001439.78999996</v>
          </cell>
        </row>
        <row r="272">
          <cell r="AM272">
            <v>1126745837.28</v>
          </cell>
        </row>
        <row r="273">
          <cell r="AM273">
            <v>3432838813.8299999</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B1:M35"/>
  <sheetViews>
    <sheetView zoomScale="70" zoomScaleNormal="70" workbookViewId="0">
      <selection activeCell="M11" sqref="M11"/>
    </sheetView>
  </sheetViews>
  <sheetFormatPr defaultRowHeight="14.25"/>
  <cols>
    <col min="1" max="1" width="1.85546875" style="4" customWidth="1"/>
    <col min="2" max="2" width="9.5703125" style="4" customWidth="1"/>
    <col min="3" max="3" width="10" style="4" customWidth="1"/>
    <col min="4" max="7" width="9.140625" style="4"/>
    <col min="8" max="11" width="8" style="4" customWidth="1"/>
    <col min="12" max="16384" width="9.140625" style="4"/>
  </cols>
  <sheetData>
    <row r="1" spans="2:13" ht="20.25">
      <c r="B1" s="81"/>
      <c r="C1" s="82"/>
      <c r="D1" s="82"/>
      <c r="E1" s="83"/>
      <c r="F1" s="83"/>
      <c r="G1" s="83"/>
      <c r="H1" s="83"/>
      <c r="I1" s="83"/>
      <c r="J1" s="83"/>
      <c r="K1" s="84"/>
    </row>
    <row r="2" spans="2:13" ht="20.25">
      <c r="B2" s="85"/>
      <c r="C2" s="86"/>
      <c r="D2" s="87" t="s">
        <v>76</v>
      </c>
      <c r="E2" s="88"/>
      <c r="F2" s="88"/>
      <c r="G2" s="88"/>
      <c r="H2" s="88"/>
      <c r="I2" s="88"/>
      <c r="J2" s="88"/>
      <c r="K2" s="89"/>
    </row>
    <row r="3" spans="2:13" ht="20.25">
      <c r="B3" s="90"/>
      <c r="C3" s="86" t="s">
        <v>75</v>
      </c>
      <c r="D3" s="87"/>
      <c r="E3" s="91"/>
      <c r="F3" s="88"/>
      <c r="G3" s="88"/>
      <c r="H3" s="88"/>
      <c r="I3" s="88"/>
      <c r="J3" s="88"/>
      <c r="K3" s="89"/>
    </row>
    <row r="4" spans="2:13" ht="20.25">
      <c r="B4" s="85" t="s">
        <v>70</v>
      </c>
      <c r="C4" s="88"/>
      <c r="D4" s="88"/>
      <c r="E4" s="91"/>
      <c r="F4" s="88"/>
      <c r="G4" s="88"/>
      <c r="H4" s="88"/>
      <c r="I4" s="88"/>
      <c r="J4" s="88"/>
      <c r="K4" s="89"/>
    </row>
    <row r="5" spans="2:13" ht="20.25">
      <c r="B5" s="85"/>
      <c r="C5" s="92"/>
      <c r="D5" s="88"/>
      <c r="E5" s="93"/>
      <c r="F5" s="88"/>
      <c r="G5" s="88"/>
      <c r="H5" s="88"/>
      <c r="I5" s="88"/>
      <c r="J5" s="88"/>
      <c r="K5" s="89"/>
    </row>
    <row r="6" spans="2:13" ht="20.25">
      <c r="B6" s="85"/>
      <c r="C6" s="88"/>
      <c r="D6" s="88"/>
      <c r="E6" s="93"/>
      <c r="F6" s="88"/>
      <c r="G6" s="88"/>
      <c r="H6" s="88"/>
      <c r="I6" s="88"/>
      <c r="J6" s="88"/>
      <c r="K6" s="89"/>
    </row>
    <row r="7" spans="2:13" ht="20.25">
      <c r="B7" s="85"/>
      <c r="C7" s="88"/>
      <c r="D7" s="88"/>
      <c r="E7" s="93"/>
      <c r="F7" s="88"/>
      <c r="G7" s="88"/>
      <c r="H7" s="88"/>
      <c r="I7" s="88"/>
      <c r="J7" s="88"/>
      <c r="K7" s="89"/>
    </row>
    <row r="8" spans="2:13" ht="20.25">
      <c r="B8" s="85"/>
      <c r="C8" s="88"/>
      <c r="D8" s="88"/>
      <c r="E8" s="93"/>
      <c r="F8" s="88"/>
      <c r="G8" s="88"/>
      <c r="H8" s="88"/>
      <c r="I8" s="88"/>
      <c r="J8" s="88"/>
      <c r="K8" s="89"/>
    </row>
    <row r="9" spans="2:13" ht="20.25">
      <c r="B9" s="85"/>
      <c r="C9" s="88"/>
      <c r="D9" s="88"/>
      <c r="E9" s="93"/>
      <c r="F9" s="88"/>
      <c r="G9" s="88"/>
      <c r="H9" s="88"/>
      <c r="I9" s="88"/>
      <c r="J9" s="88"/>
      <c r="K9" s="89"/>
    </row>
    <row r="10" spans="2:13" ht="20.25">
      <c r="B10" s="94"/>
      <c r="C10" s="88"/>
      <c r="D10" s="88"/>
      <c r="E10" s="93"/>
      <c r="F10" s="88"/>
      <c r="G10" s="88"/>
      <c r="H10" s="88"/>
      <c r="I10" s="88"/>
      <c r="J10" s="88"/>
      <c r="K10" s="89"/>
    </row>
    <row r="11" spans="2:13">
      <c r="B11" s="94"/>
      <c r="C11" s="88"/>
      <c r="D11" s="88"/>
      <c r="E11" s="88"/>
      <c r="F11" s="88"/>
      <c r="G11" s="88"/>
      <c r="H11" s="88"/>
      <c r="I11" s="88"/>
      <c r="J11" s="88"/>
      <c r="K11" s="89"/>
      <c r="M11" s="4">
        <v>0</v>
      </c>
    </row>
    <row r="12" spans="2:13">
      <c r="B12" s="94"/>
      <c r="C12" s="95"/>
      <c r="D12" s="88"/>
      <c r="E12" s="88"/>
      <c r="F12" s="88"/>
      <c r="G12" s="88"/>
      <c r="H12" s="88"/>
      <c r="I12" s="88"/>
      <c r="J12" s="88"/>
      <c r="K12" s="89"/>
    </row>
    <row r="13" spans="2:13" ht="12.75" customHeight="1">
      <c r="B13" s="96"/>
      <c r="C13" s="95"/>
      <c r="D13" s="97"/>
      <c r="E13" s="98"/>
      <c r="F13" s="88"/>
      <c r="G13" s="88"/>
      <c r="H13" s="88"/>
      <c r="I13" s="88"/>
      <c r="J13" s="88"/>
      <c r="K13" s="89"/>
    </row>
    <row r="14" spans="2:13" ht="33.75">
      <c r="B14" s="99" t="s">
        <v>71</v>
      </c>
      <c r="C14" s="100"/>
      <c r="D14" s="101"/>
      <c r="E14" s="102"/>
      <c r="F14" s="88"/>
      <c r="G14" s="88"/>
      <c r="H14" s="88"/>
      <c r="I14" s="88"/>
      <c r="J14" s="88"/>
      <c r="K14" s="89"/>
    </row>
    <row r="15" spans="2:13" ht="33.75">
      <c r="B15" s="103" t="s">
        <v>74</v>
      </c>
      <c r="C15" s="104"/>
      <c r="D15" s="100"/>
      <c r="E15" s="102"/>
      <c r="F15" s="88"/>
      <c r="G15" s="88"/>
      <c r="H15" s="88"/>
      <c r="I15" s="88"/>
      <c r="J15" s="88"/>
      <c r="K15" s="89"/>
    </row>
    <row r="16" spans="2:13" ht="33.75">
      <c r="B16" s="103"/>
      <c r="C16" s="104"/>
      <c r="D16" s="100"/>
      <c r="E16" s="102"/>
      <c r="F16" s="88"/>
      <c r="G16" s="88"/>
      <c r="H16" s="88"/>
      <c r="I16" s="88"/>
      <c r="J16" s="88"/>
      <c r="K16" s="89"/>
    </row>
    <row r="17" spans="2:11" ht="18">
      <c r="B17" s="94"/>
      <c r="C17" s="105" t="s">
        <v>73</v>
      </c>
      <c r="D17" s="106"/>
      <c r="E17" s="88"/>
      <c r="F17" s="88"/>
      <c r="G17" s="88"/>
      <c r="H17" s="88"/>
      <c r="I17" s="88"/>
      <c r="J17" s="88"/>
      <c r="K17" s="89"/>
    </row>
    <row r="18" spans="2:11" ht="18">
      <c r="B18" s="94"/>
      <c r="C18" s="107"/>
      <c r="D18" s="108" t="s">
        <v>169</v>
      </c>
      <c r="E18" s="109"/>
      <c r="F18" s="110"/>
      <c r="G18" s="110"/>
      <c r="H18" s="110"/>
      <c r="I18" s="110"/>
      <c r="J18" s="110"/>
      <c r="K18" s="89"/>
    </row>
    <row r="19" spans="2:11" ht="18">
      <c r="B19" s="94"/>
      <c r="C19" s="111"/>
      <c r="D19" s="112" t="s">
        <v>170</v>
      </c>
      <c r="E19" s="113"/>
      <c r="F19" s="114"/>
      <c r="G19" s="114"/>
      <c r="H19" s="114"/>
      <c r="I19" s="114"/>
      <c r="J19" s="114"/>
      <c r="K19" s="89"/>
    </row>
    <row r="20" spans="2:11" ht="18">
      <c r="B20" s="94"/>
      <c r="C20" s="152"/>
      <c r="D20" s="152" t="s">
        <v>284</v>
      </c>
      <c r="E20" s="113"/>
      <c r="F20" s="114"/>
      <c r="G20" s="114"/>
      <c r="H20" s="114"/>
      <c r="I20" s="114"/>
      <c r="J20" s="114"/>
      <c r="K20" s="89"/>
    </row>
    <row r="21" spans="2:11" ht="18">
      <c r="B21" s="94"/>
      <c r="C21" s="88"/>
      <c r="D21" s="88"/>
      <c r="E21" s="115"/>
      <c r="F21" s="88"/>
      <c r="G21" s="88"/>
      <c r="H21" s="88"/>
      <c r="I21" s="88"/>
      <c r="J21" s="88"/>
      <c r="K21" s="89"/>
    </row>
    <row r="22" spans="2:11" ht="18">
      <c r="B22" s="94"/>
      <c r="C22" s="88"/>
      <c r="D22" s="88"/>
      <c r="E22" s="115"/>
      <c r="F22" s="88"/>
      <c r="G22" s="88"/>
      <c r="H22" s="88"/>
      <c r="I22" s="88"/>
      <c r="J22" s="88"/>
      <c r="K22" s="89"/>
    </row>
    <row r="23" spans="2:11">
      <c r="B23" s="94"/>
      <c r="C23" s="88"/>
      <c r="D23" s="88"/>
      <c r="E23" s="88"/>
      <c r="F23" s="88"/>
      <c r="G23" s="88"/>
      <c r="H23" s="88"/>
      <c r="I23" s="88"/>
      <c r="J23" s="88"/>
      <c r="K23" s="89"/>
    </row>
    <row r="24" spans="2:11">
      <c r="B24" s="94"/>
      <c r="C24" s="88"/>
      <c r="D24" s="88"/>
      <c r="E24" s="88"/>
      <c r="F24" s="88"/>
      <c r="G24" s="88"/>
      <c r="H24" s="88"/>
      <c r="I24" s="88"/>
      <c r="J24" s="88"/>
      <c r="K24" s="89"/>
    </row>
    <row r="25" spans="2:11">
      <c r="B25" s="94"/>
      <c r="C25" s="88"/>
      <c r="D25" s="88"/>
      <c r="E25" s="88"/>
      <c r="F25" s="88"/>
      <c r="G25" s="88"/>
      <c r="H25" s="88"/>
      <c r="I25" s="88"/>
      <c r="J25" s="88"/>
      <c r="K25" s="89"/>
    </row>
    <row r="26" spans="2:11">
      <c r="B26" s="94"/>
      <c r="C26" s="88"/>
      <c r="D26" s="88"/>
      <c r="E26" s="88"/>
      <c r="F26" s="88"/>
      <c r="G26" s="88"/>
      <c r="H26" s="88"/>
      <c r="I26" s="88"/>
      <c r="J26" s="88"/>
      <c r="K26" s="89"/>
    </row>
    <row r="27" spans="2:11">
      <c r="B27" s="94"/>
      <c r="C27" s="88"/>
      <c r="D27" s="88"/>
      <c r="E27" s="88"/>
      <c r="F27" s="88"/>
      <c r="G27" s="88"/>
      <c r="H27" s="88"/>
      <c r="I27" s="88"/>
      <c r="J27" s="88"/>
      <c r="K27" s="89"/>
    </row>
    <row r="28" spans="2:11">
      <c r="B28" s="94"/>
      <c r="C28" s="88"/>
      <c r="D28" s="88"/>
      <c r="E28" s="88"/>
      <c r="F28" s="88"/>
      <c r="G28" s="88"/>
      <c r="H28" s="88"/>
      <c r="I28" s="88"/>
      <c r="J28" s="88"/>
      <c r="K28" s="89"/>
    </row>
    <row r="29" spans="2:11">
      <c r="B29" s="94"/>
      <c r="C29" s="88"/>
      <c r="D29" s="88"/>
      <c r="E29" s="88"/>
      <c r="F29" s="88"/>
      <c r="G29" s="88"/>
      <c r="H29" s="88"/>
      <c r="I29" s="88"/>
      <c r="J29" s="88"/>
      <c r="K29" s="89"/>
    </row>
    <row r="30" spans="2:11">
      <c r="B30" s="94"/>
      <c r="C30" s="88"/>
      <c r="D30" s="88"/>
      <c r="E30" s="88"/>
      <c r="F30" s="88"/>
      <c r="G30" s="88"/>
      <c r="H30" s="88"/>
      <c r="I30" s="88"/>
      <c r="J30" s="88"/>
      <c r="K30" s="89"/>
    </row>
    <row r="31" spans="2:11">
      <c r="B31" s="94"/>
      <c r="C31" s="88"/>
      <c r="D31" s="88"/>
      <c r="E31" s="88"/>
      <c r="F31" s="88"/>
      <c r="G31" s="88"/>
      <c r="H31" s="88"/>
      <c r="I31" s="88"/>
      <c r="J31" s="88"/>
      <c r="K31" s="89"/>
    </row>
    <row r="32" spans="2:11">
      <c r="B32" s="94"/>
      <c r="C32" s="88"/>
      <c r="D32" s="88"/>
      <c r="E32" s="88"/>
      <c r="F32" s="88"/>
      <c r="G32" s="88"/>
      <c r="H32" s="88"/>
      <c r="I32" s="88"/>
      <c r="J32" s="88"/>
      <c r="K32" s="89"/>
    </row>
    <row r="33" spans="2:11" ht="15.75">
      <c r="B33" s="94"/>
      <c r="C33" s="88"/>
      <c r="D33" s="88"/>
      <c r="E33" s="88"/>
      <c r="F33" s="116" t="s">
        <v>171</v>
      </c>
      <c r="G33" s="88"/>
      <c r="H33" s="88"/>
      <c r="I33" s="88"/>
      <c r="J33" s="88"/>
      <c r="K33" s="89"/>
    </row>
    <row r="34" spans="2:11">
      <c r="B34" s="117" t="s">
        <v>72</v>
      </c>
      <c r="C34" s="118"/>
      <c r="D34" s="88"/>
      <c r="E34" s="118"/>
      <c r="F34" s="88"/>
      <c r="G34" s="88"/>
      <c r="H34" s="88"/>
      <c r="I34" s="88"/>
      <c r="J34" s="88"/>
      <c r="K34" s="89"/>
    </row>
    <row r="35" spans="2:11" ht="15" thickBot="1">
      <c r="B35" s="119"/>
      <c r="C35" s="120"/>
      <c r="D35" s="120"/>
      <c r="E35" s="120"/>
      <c r="F35" s="120"/>
      <c r="G35" s="120"/>
      <c r="H35" s="120"/>
      <c r="I35" s="120"/>
      <c r="J35" s="120"/>
      <c r="K35" s="121"/>
    </row>
  </sheetData>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H50"/>
  <sheetViews>
    <sheetView zoomScale="70" zoomScaleNormal="70" workbookViewId="0">
      <selection activeCell="K9" sqref="K9"/>
    </sheetView>
  </sheetViews>
  <sheetFormatPr defaultRowHeight="15"/>
  <cols>
    <col min="1" max="1" width="4.7109375" style="5" customWidth="1"/>
    <col min="2" max="2" width="40" style="5" customWidth="1"/>
    <col min="3" max="3" width="24" style="7" customWidth="1"/>
    <col min="4" max="4" width="20.5703125" style="5" customWidth="1"/>
    <col min="5" max="5" width="18.140625" style="5" hidden="1" customWidth="1"/>
    <col min="6" max="7" width="9.140625" style="5"/>
    <col min="8" max="8" width="9.140625" style="39"/>
    <col min="9" max="16384" width="9.140625" style="5"/>
  </cols>
  <sheetData>
    <row r="1" spans="1:8" ht="18">
      <c r="B1" s="6" t="s">
        <v>266</v>
      </c>
    </row>
    <row r="2" spans="1:8" ht="18">
      <c r="A2" s="8"/>
      <c r="B2" s="122" t="s">
        <v>267</v>
      </c>
      <c r="D2" s="8"/>
      <c r="E2" s="8"/>
    </row>
    <row r="3" spans="1:8" ht="12" customHeight="1">
      <c r="A3" s="8"/>
      <c r="B3" s="9"/>
      <c r="D3" s="8"/>
      <c r="E3" s="8"/>
    </row>
    <row r="4" spans="1:8" s="11" customFormat="1" ht="20.25" customHeight="1">
      <c r="A4" s="12"/>
      <c r="B4" s="11" t="s">
        <v>185</v>
      </c>
      <c r="C4" s="13" t="s">
        <v>162</v>
      </c>
      <c r="D4" s="14"/>
      <c r="H4" s="39"/>
    </row>
    <row r="5" spans="1:8" ht="15" customHeight="1">
      <c r="A5" s="15"/>
      <c r="D5" s="16"/>
    </row>
    <row r="6" spans="1:8" ht="27" customHeight="1" thickBot="1">
      <c r="A6" s="17" t="s">
        <v>19</v>
      </c>
      <c r="B6" s="17" t="s">
        <v>35</v>
      </c>
      <c r="C6" s="17" t="s">
        <v>57</v>
      </c>
      <c r="D6" s="17" t="s">
        <v>36</v>
      </c>
      <c r="E6" s="17" t="s">
        <v>39</v>
      </c>
    </row>
    <row r="7" spans="1:8" ht="30.75" thickTop="1">
      <c r="A7" s="18">
        <v>1</v>
      </c>
      <c r="B7" s="19" t="s">
        <v>177</v>
      </c>
      <c r="C7" s="19" t="s">
        <v>172</v>
      </c>
      <c r="D7" s="20"/>
      <c r="E7" s="21"/>
    </row>
    <row r="8" spans="1:8" ht="30">
      <c r="A8" s="22">
        <v>2</v>
      </c>
      <c r="B8" s="19" t="s">
        <v>175</v>
      </c>
      <c r="C8" s="19" t="s">
        <v>173</v>
      </c>
      <c r="D8" s="20"/>
      <c r="E8" s="21"/>
      <c r="H8" s="41"/>
    </row>
    <row r="9" spans="1:8" ht="30">
      <c r="A9" s="22">
        <v>3</v>
      </c>
      <c r="B9" s="19" t="s">
        <v>176</v>
      </c>
      <c r="C9" s="19" t="s">
        <v>174</v>
      </c>
      <c r="D9" s="20"/>
      <c r="E9" s="23"/>
    </row>
    <row r="10" spans="1:8" s="24" customFormat="1" ht="48" customHeight="1">
      <c r="A10" s="18">
        <v>4</v>
      </c>
      <c r="B10" s="19" t="s">
        <v>56</v>
      </c>
      <c r="C10" s="19" t="s">
        <v>186</v>
      </c>
      <c r="D10" s="20"/>
      <c r="E10" s="21"/>
      <c r="H10" s="42"/>
    </row>
    <row r="11" spans="1:8" ht="75">
      <c r="A11" s="22">
        <v>5</v>
      </c>
      <c r="B11" s="19" t="s">
        <v>54</v>
      </c>
      <c r="C11" s="19" t="s">
        <v>187</v>
      </c>
      <c r="D11" s="20"/>
      <c r="E11" s="21"/>
      <c r="H11" s="42"/>
    </row>
    <row r="12" spans="1:8" ht="45">
      <c r="A12" s="22">
        <v>6</v>
      </c>
      <c r="B12" s="19" t="s">
        <v>55</v>
      </c>
      <c r="C12" s="19" t="s">
        <v>188</v>
      </c>
      <c r="D12" s="20"/>
      <c r="E12" s="21"/>
      <c r="H12" s="42"/>
    </row>
    <row r="13" spans="1:8" ht="57">
      <c r="A13" s="18">
        <v>7</v>
      </c>
      <c r="B13" s="25" t="s">
        <v>178</v>
      </c>
      <c r="C13" s="26" t="s">
        <v>289</v>
      </c>
      <c r="D13" s="20"/>
      <c r="E13" s="21"/>
      <c r="H13" s="42"/>
    </row>
    <row r="14" spans="1:8" ht="57">
      <c r="A14" s="22">
        <v>8</v>
      </c>
      <c r="B14" s="25" t="s">
        <v>179</v>
      </c>
      <c r="C14" s="26" t="s">
        <v>289</v>
      </c>
      <c r="D14" s="20"/>
      <c r="E14" s="21"/>
      <c r="H14" s="42"/>
    </row>
    <row r="15" spans="1:8" ht="57">
      <c r="A15" s="22">
        <v>9</v>
      </c>
      <c r="B15" s="25" t="s">
        <v>180</v>
      </c>
      <c r="C15" s="26" t="s">
        <v>289</v>
      </c>
      <c r="D15" s="20"/>
      <c r="E15" s="21"/>
      <c r="H15" s="42"/>
    </row>
    <row r="16" spans="1:8" ht="57">
      <c r="A16" s="18">
        <v>10</v>
      </c>
      <c r="B16" s="25" t="s">
        <v>181</v>
      </c>
      <c r="C16" s="26" t="s">
        <v>289</v>
      </c>
      <c r="D16" s="20"/>
      <c r="E16" s="21"/>
      <c r="H16" s="42"/>
    </row>
    <row r="17" spans="1:8" ht="57">
      <c r="A17" s="22">
        <v>11</v>
      </c>
      <c r="B17" s="25" t="s">
        <v>182</v>
      </c>
      <c r="C17" s="26" t="s">
        <v>289</v>
      </c>
      <c r="D17" s="20"/>
      <c r="E17" s="21"/>
      <c r="H17" s="42"/>
    </row>
    <row r="18" spans="1:8" s="29" customFormat="1">
      <c r="A18" s="817" t="s">
        <v>31</v>
      </c>
      <c r="B18" s="817"/>
      <c r="C18" s="27"/>
      <c r="D18" s="28" t="s">
        <v>32</v>
      </c>
      <c r="E18" s="28" t="s">
        <v>38</v>
      </c>
      <c r="H18" s="39"/>
    </row>
    <row r="19" spans="1:8" s="29" customFormat="1">
      <c r="A19" s="30"/>
      <c r="B19" s="30"/>
      <c r="C19" s="31"/>
      <c r="D19" s="32"/>
      <c r="E19" s="32"/>
      <c r="H19" s="39"/>
    </row>
    <row r="20" spans="1:8">
      <c r="A20" s="30"/>
      <c r="B20" s="33" t="s">
        <v>30</v>
      </c>
      <c r="C20" s="52" t="s">
        <v>29</v>
      </c>
      <c r="D20" s="34"/>
      <c r="E20" s="35"/>
    </row>
    <row r="21" spans="1:8" ht="15" customHeight="1">
      <c r="B21" s="52" t="s">
        <v>183</v>
      </c>
      <c r="C21" s="53" t="s">
        <v>184</v>
      </c>
      <c r="D21" s="4"/>
      <c r="H21" s="5"/>
    </row>
    <row r="22" spans="1:8">
      <c r="A22" s="40"/>
      <c r="B22" s="44"/>
      <c r="C22" s="39"/>
      <c r="D22" s="40"/>
      <c r="E22" s="4"/>
    </row>
    <row r="23" spans="1:8">
      <c r="A23" s="47"/>
      <c r="B23" s="49"/>
      <c r="C23" s="40"/>
      <c r="D23" s="51"/>
      <c r="E23" s="10"/>
    </row>
    <row r="24" spans="1:8">
      <c r="A24" s="47"/>
      <c r="B24" s="49"/>
      <c r="C24" s="45"/>
      <c r="D24" s="51"/>
      <c r="E24" s="10" t="s">
        <v>37</v>
      </c>
    </row>
    <row r="25" spans="1:8">
      <c r="A25" s="48"/>
      <c r="B25" s="49"/>
      <c r="C25" s="45"/>
      <c r="D25" s="43"/>
      <c r="E25" s="36"/>
    </row>
    <row r="26" spans="1:8">
      <c r="A26" s="48"/>
      <c r="B26" s="49"/>
      <c r="C26" s="46"/>
      <c r="D26" s="43"/>
      <c r="E26" s="36"/>
    </row>
    <row r="27" spans="1:8">
      <c r="A27" s="48"/>
      <c r="B27" s="49"/>
      <c r="C27" s="46"/>
      <c r="D27" s="46"/>
      <c r="E27" s="38"/>
    </row>
    <row r="28" spans="1:8">
      <c r="A28" s="29"/>
      <c r="B28" s="50"/>
      <c r="C28" s="37"/>
      <c r="D28" s="29"/>
      <c r="E28" s="38"/>
    </row>
    <row r="35" spans="8:8" ht="15" customHeight="1"/>
    <row r="44" spans="8:8">
      <c r="H44" s="46"/>
    </row>
    <row r="45" spans="8:8">
      <c r="H45" s="46"/>
    </row>
    <row r="46" spans="8:8">
      <c r="H46" s="46"/>
    </row>
    <row r="47" spans="8:8">
      <c r="H47" s="46"/>
    </row>
    <row r="48" spans="8:8">
      <c r="H48" s="46"/>
    </row>
    <row r="49" spans="8:8">
      <c r="H49" s="46"/>
    </row>
    <row r="50" spans="8:8">
      <c r="H50" s="46"/>
    </row>
  </sheetData>
  <mergeCells count="1">
    <mergeCell ref="A18:B18"/>
  </mergeCells>
  <pageMargins left="0.7" right="0.2" top="0.75" bottom="0.2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F25"/>
  <sheetViews>
    <sheetView workbookViewId="0">
      <selection activeCell="K1" sqref="K1:P3"/>
    </sheetView>
  </sheetViews>
  <sheetFormatPr defaultRowHeight="15"/>
  <cols>
    <col min="1" max="1" width="4.28515625" customWidth="1"/>
    <col min="2" max="2" width="7.28515625" customWidth="1"/>
    <col min="3" max="3" width="10.42578125" customWidth="1"/>
    <col min="4" max="4" width="16.42578125" customWidth="1"/>
    <col min="5" max="5" width="7.85546875" customWidth="1"/>
    <col min="6" max="6" width="10.140625" customWidth="1"/>
    <col min="7" max="7" width="8.140625" customWidth="1"/>
    <col min="8" max="8" width="5.5703125" customWidth="1"/>
    <col min="9" max="9" width="7.140625" customWidth="1"/>
    <col min="10" max="10" width="4.42578125" customWidth="1"/>
    <col min="11" max="11" width="6.42578125" customWidth="1"/>
    <col min="12" max="12" width="11.28515625" customWidth="1"/>
    <col min="13" max="13" width="7.7109375" customWidth="1"/>
    <col min="14" max="14" width="7" customWidth="1"/>
    <col min="15" max="15" width="14.140625" customWidth="1"/>
    <col min="16" max="16" width="7.85546875" customWidth="1"/>
    <col min="17" max="17" width="10.5703125" customWidth="1"/>
    <col min="18" max="18" width="12.7109375" customWidth="1"/>
    <col min="19" max="19" width="7" customWidth="1"/>
    <col min="20" max="20" width="6.7109375" customWidth="1"/>
    <col min="21" max="21" width="7.85546875" customWidth="1"/>
    <col min="23" max="23" width="15" customWidth="1"/>
    <col min="24" max="24" width="6" customWidth="1"/>
    <col min="25" max="25" width="9.140625" customWidth="1"/>
    <col min="26" max="26" width="6.28515625" customWidth="1"/>
    <col min="27" max="27" width="11.140625" customWidth="1"/>
    <col min="28" max="28" width="8.85546875" customWidth="1"/>
    <col min="29" max="29" width="6.85546875" customWidth="1"/>
    <col min="30" max="30" width="6.42578125" customWidth="1"/>
    <col min="31" max="31" width="8.28515625" customWidth="1"/>
    <col min="32" max="32" width="11.85546875" customWidth="1"/>
  </cols>
  <sheetData>
    <row r="1" spans="1:32">
      <c r="K1" s="782" t="s">
        <v>869</v>
      </c>
      <c r="L1" s="783"/>
      <c r="M1" s="783"/>
      <c r="N1" s="783"/>
      <c r="O1" s="783"/>
      <c r="P1" s="783"/>
    </row>
    <row r="2" spans="1:32">
      <c r="K2" s="784" t="s">
        <v>870</v>
      </c>
      <c r="L2" s="783"/>
      <c r="M2" s="783"/>
      <c r="N2" s="783"/>
      <c r="O2" s="783"/>
      <c r="P2" s="783"/>
    </row>
    <row r="3" spans="1:32">
      <c r="K3" s="785" t="s">
        <v>871</v>
      </c>
      <c r="L3" s="783"/>
      <c r="M3" s="783"/>
      <c r="N3" s="783"/>
      <c r="O3" s="783"/>
      <c r="P3" s="783"/>
    </row>
    <row r="4" spans="1:32" ht="15.75">
      <c r="C4" s="61" t="s">
        <v>865</v>
      </c>
      <c r="G4" s="60"/>
    </row>
    <row r="5" spans="1:32">
      <c r="C5" s="3" t="s">
        <v>138</v>
      </c>
    </row>
    <row r="7" spans="1:32" s="55" customFormat="1" ht="36.75" customHeight="1">
      <c r="A7" s="832" t="s">
        <v>19</v>
      </c>
      <c r="B7" s="833" t="s">
        <v>116</v>
      </c>
      <c r="C7" s="833" t="s">
        <v>117</v>
      </c>
      <c r="D7" s="832" t="s">
        <v>118</v>
      </c>
      <c r="E7" s="832"/>
      <c r="F7" s="832"/>
      <c r="G7" s="827" t="s">
        <v>119</v>
      </c>
      <c r="H7" s="827"/>
      <c r="I7" s="827" t="s">
        <v>120</v>
      </c>
      <c r="J7" s="827"/>
      <c r="K7" s="827" t="s">
        <v>275</v>
      </c>
      <c r="L7" s="827" t="s">
        <v>269</v>
      </c>
      <c r="M7" s="827" t="s">
        <v>121</v>
      </c>
      <c r="N7" s="834" t="s">
        <v>272</v>
      </c>
      <c r="O7" s="835" t="s">
        <v>6</v>
      </c>
      <c r="P7" s="827" t="s">
        <v>273</v>
      </c>
      <c r="Q7" s="827" t="s">
        <v>122</v>
      </c>
      <c r="R7" s="827"/>
      <c r="S7" s="827" t="s">
        <v>7</v>
      </c>
      <c r="T7" s="827" t="s">
        <v>123</v>
      </c>
      <c r="U7" s="828" t="s">
        <v>124</v>
      </c>
      <c r="V7" s="829"/>
      <c r="W7" s="830"/>
      <c r="X7" s="827" t="s">
        <v>4</v>
      </c>
      <c r="Y7" s="827" t="s">
        <v>3</v>
      </c>
      <c r="Z7" s="827" t="s">
        <v>5</v>
      </c>
      <c r="AA7" s="837" t="s">
        <v>125</v>
      </c>
      <c r="AB7" s="837"/>
      <c r="AC7" s="831" t="s">
        <v>508</v>
      </c>
      <c r="AD7" s="831"/>
      <c r="AE7" s="831" t="s">
        <v>510</v>
      </c>
      <c r="AF7" s="831"/>
    </row>
    <row r="8" spans="1:32" s="55" customFormat="1" ht="60">
      <c r="A8" s="832"/>
      <c r="B8" s="833"/>
      <c r="C8" s="833"/>
      <c r="D8" s="786" t="s">
        <v>77</v>
      </c>
      <c r="E8" s="787" t="s">
        <v>126</v>
      </c>
      <c r="F8" s="787" t="s">
        <v>127</v>
      </c>
      <c r="G8" s="788" t="s">
        <v>271</v>
      </c>
      <c r="H8" s="788" t="s">
        <v>78</v>
      </c>
      <c r="I8" s="788" t="s">
        <v>271</v>
      </c>
      <c r="J8" s="788" t="s">
        <v>78</v>
      </c>
      <c r="K8" s="827"/>
      <c r="L8" s="827"/>
      <c r="M8" s="827"/>
      <c r="N8" s="834"/>
      <c r="O8" s="836"/>
      <c r="P8" s="827"/>
      <c r="Q8" s="788" t="s">
        <v>274</v>
      </c>
      <c r="R8" s="788" t="s">
        <v>270</v>
      </c>
      <c r="S8" s="827"/>
      <c r="T8" s="827"/>
      <c r="U8" s="788" t="s">
        <v>1</v>
      </c>
      <c r="V8" s="788" t="s">
        <v>2</v>
      </c>
      <c r="W8" s="788" t="s">
        <v>128</v>
      </c>
      <c r="X8" s="827"/>
      <c r="Y8" s="827"/>
      <c r="Z8" s="827"/>
      <c r="AA8" s="789" t="s">
        <v>129</v>
      </c>
      <c r="AB8" s="789" t="s">
        <v>130</v>
      </c>
      <c r="AC8" s="790" t="s">
        <v>9</v>
      </c>
      <c r="AD8" s="790" t="s">
        <v>509</v>
      </c>
      <c r="AE8" s="377" t="s">
        <v>77</v>
      </c>
      <c r="AF8" s="790" t="s">
        <v>509</v>
      </c>
    </row>
    <row r="9" spans="1:32" s="62" customFormat="1" ht="15.75">
      <c r="A9" s="788">
        <v>1</v>
      </c>
      <c r="B9" s="788">
        <v>2</v>
      </c>
      <c r="C9" s="789">
        <v>3</v>
      </c>
      <c r="D9" s="791">
        <v>4</v>
      </c>
      <c r="E9" s="788">
        <v>5</v>
      </c>
      <c r="F9" s="788">
        <v>6</v>
      </c>
      <c r="G9" s="787">
        <v>7</v>
      </c>
      <c r="H9" s="786">
        <v>8</v>
      </c>
      <c r="I9" s="787">
        <v>9</v>
      </c>
      <c r="J9" s="787">
        <v>10</v>
      </c>
      <c r="K9" s="787">
        <v>11</v>
      </c>
      <c r="L9" s="792">
        <v>12</v>
      </c>
      <c r="M9" s="793">
        <v>13</v>
      </c>
      <c r="N9" s="787">
        <v>13</v>
      </c>
      <c r="O9" s="794">
        <v>14</v>
      </c>
      <c r="P9" s="787">
        <v>15</v>
      </c>
      <c r="Q9" s="787">
        <v>16</v>
      </c>
      <c r="R9" s="787">
        <v>17</v>
      </c>
      <c r="S9" s="787">
        <v>18</v>
      </c>
      <c r="T9" s="787">
        <v>19</v>
      </c>
      <c r="U9" s="787">
        <v>20</v>
      </c>
      <c r="V9" s="787">
        <v>21</v>
      </c>
      <c r="W9" s="787">
        <v>22</v>
      </c>
      <c r="X9" s="787">
        <v>23</v>
      </c>
      <c r="Y9" s="787">
        <v>24</v>
      </c>
      <c r="Z9" s="787">
        <v>25</v>
      </c>
      <c r="AA9" s="787">
        <v>26</v>
      </c>
      <c r="AB9" s="787">
        <v>27</v>
      </c>
      <c r="AC9" s="787">
        <v>28</v>
      </c>
      <c r="AD9" s="787">
        <v>29</v>
      </c>
      <c r="AE9" s="787">
        <v>30</v>
      </c>
      <c r="AF9" s="787">
        <v>31</v>
      </c>
    </row>
    <row r="10" spans="1:32" s="62" customFormat="1" ht="61.5" customHeight="1">
      <c r="A10" s="375">
        <v>1</v>
      </c>
      <c r="B10" s="810" t="s">
        <v>438</v>
      </c>
      <c r="C10" s="810" t="s">
        <v>334</v>
      </c>
      <c r="D10" s="790" t="s">
        <v>514</v>
      </c>
      <c r="E10" s="811">
        <v>9070737</v>
      </c>
      <c r="F10" s="811">
        <v>1770001084</v>
      </c>
      <c r="G10" s="812" t="s">
        <v>515</v>
      </c>
      <c r="H10" s="813">
        <v>60</v>
      </c>
      <c r="I10" s="811" t="s">
        <v>516</v>
      </c>
      <c r="J10" s="813">
        <v>31</v>
      </c>
      <c r="K10" s="811">
        <v>0</v>
      </c>
      <c r="L10" s="812" t="s">
        <v>866</v>
      </c>
      <c r="M10" s="811">
        <v>0</v>
      </c>
      <c r="N10" s="814"/>
      <c r="O10" s="790" t="s">
        <v>518</v>
      </c>
      <c r="P10" s="811">
        <v>25</v>
      </c>
      <c r="Q10" s="811">
        <v>111834000</v>
      </c>
      <c r="R10" s="815">
        <v>826867000.61000001</v>
      </c>
      <c r="S10" s="811"/>
      <c r="T10" s="811"/>
      <c r="U10" s="810" t="s">
        <v>438</v>
      </c>
      <c r="V10" s="810" t="s">
        <v>334</v>
      </c>
      <c r="W10" s="811" t="s">
        <v>519</v>
      </c>
      <c r="X10" s="811"/>
      <c r="Y10" s="811">
        <v>89930423</v>
      </c>
      <c r="Z10" s="811"/>
      <c r="AA10" s="810" t="s">
        <v>520</v>
      </c>
      <c r="AB10" s="810" t="s">
        <v>521</v>
      </c>
      <c r="AC10" s="796"/>
      <c r="AD10" s="796"/>
      <c r="AE10" s="796" t="s">
        <v>867</v>
      </c>
      <c r="AF10" s="796"/>
    </row>
    <row r="11" spans="1:32" s="123" customFormat="1" ht="39" customHeight="1">
      <c r="A11" s="797">
        <v>2</v>
      </c>
      <c r="B11" s="810" t="s">
        <v>438</v>
      </c>
      <c r="C11" s="810" t="s">
        <v>334</v>
      </c>
      <c r="D11" s="798" t="s">
        <v>522</v>
      </c>
      <c r="E11" s="797">
        <v>9070761</v>
      </c>
      <c r="F11" s="797">
        <v>1770001086</v>
      </c>
      <c r="G11" s="812" t="s">
        <v>515</v>
      </c>
      <c r="H11" s="799">
        <v>60</v>
      </c>
      <c r="I11" s="797" t="s">
        <v>516</v>
      </c>
      <c r="J11" s="799">
        <v>31</v>
      </c>
      <c r="K11" s="797"/>
      <c r="L11" s="800" t="s">
        <v>523</v>
      </c>
      <c r="M11" s="797"/>
      <c r="N11" s="797"/>
      <c r="O11" s="790" t="s">
        <v>524</v>
      </c>
      <c r="P11" s="797">
        <v>24</v>
      </c>
      <c r="Q11" s="376">
        <v>46907000</v>
      </c>
      <c r="R11" s="816">
        <v>775908275.07000005</v>
      </c>
      <c r="S11" s="797"/>
      <c r="T11" s="800"/>
      <c r="U11" s="810" t="s">
        <v>438</v>
      </c>
      <c r="V11" s="810" t="s">
        <v>334</v>
      </c>
      <c r="W11" s="811" t="s">
        <v>519</v>
      </c>
      <c r="X11" s="800"/>
      <c r="Y11" s="797">
        <v>99389212</v>
      </c>
      <c r="Z11" s="801"/>
      <c r="AA11" s="797" t="s">
        <v>525</v>
      </c>
      <c r="AB11" s="797" t="s">
        <v>521</v>
      </c>
      <c r="AC11" s="797"/>
      <c r="AD11" s="797"/>
      <c r="AE11" s="796" t="s">
        <v>867</v>
      </c>
      <c r="AF11" s="797"/>
    </row>
    <row r="12" spans="1:32" s="124" customFormat="1" ht="42.75" customHeight="1">
      <c r="A12" s="377">
        <v>3</v>
      </c>
      <c r="B12" s="795" t="s">
        <v>438</v>
      </c>
      <c r="C12" s="810" t="s">
        <v>334</v>
      </c>
      <c r="D12" s="790" t="s">
        <v>526</v>
      </c>
      <c r="E12" s="377">
        <v>9070826</v>
      </c>
      <c r="F12" s="377">
        <v>1770001085</v>
      </c>
      <c r="G12" s="812" t="s">
        <v>527</v>
      </c>
      <c r="H12" s="799">
        <v>60</v>
      </c>
      <c r="I12" s="800" t="s">
        <v>516</v>
      </c>
      <c r="J12" s="799">
        <v>31</v>
      </c>
      <c r="K12" s="802"/>
      <c r="L12" s="790" t="s">
        <v>528</v>
      </c>
      <c r="M12" s="377"/>
      <c r="N12" s="377"/>
      <c r="O12" s="790" t="s">
        <v>529</v>
      </c>
      <c r="P12" s="377">
        <v>18</v>
      </c>
      <c r="Q12" s="377">
        <v>15532000</v>
      </c>
      <c r="R12" s="378">
        <v>245309370.97999999</v>
      </c>
      <c r="S12" s="377"/>
      <c r="T12" s="790"/>
      <c r="U12" s="810" t="s">
        <v>438</v>
      </c>
      <c r="V12" s="810" t="s">
        <v>334</v>
      </c>
      <c r="W12" s="811" t="s">
        <v>519</v>
      </c>
      <c r="X12" s="377"/>
      <c r="Y12" s="790">
        <v>88263506</v>
      </c>
      <c r="Z12" s="803"/>
      <c r="AA12" s="377" t="s">
        <v>530</v>
      </c>
      <c r="AB12" s="377" t="s">
        <v>531</v>
      </c>
      <c r="AC12" s="377"/>
      <c r="AD12" s="377"/>
      <c r="AE12" s="796" t="s">
        <v>867</v>
      </c>
      <c r="AF12" s="377"/>
    </row>
    <row r="13" spans="1:32" s="57" customFormat="1" ht="48" customHeight="1">
      <c r="A13" s="377">
        <v>4</v>
      </c>
      <c r="B13" s="795" t="s">
        <v>438</v>
      </c>
      <c r="C13" s="810" t="s">
        <v>334</v>
      </c>
      <c r="D13" s="790" t="s">
        <v>532</v>
      </c>
      <c r="E13" s="377">
        <v>9070745</v>
      </c>
      <c r="F13" s="377">
        <v>1770002004</v>
      </c>
      <c r="G13" s="812" t="s">
        <v>527</v>
      </c>
      <c r="H13" s="799">
        <v>60</v>
      </c>
      <c r="I13" s="800" t="s">
        <v>516</v>
      </c>
      <c r="J13" s="799">
        <v>31</v>
      </c>
      <c r="K13" s="802"/>
      <c r="L13" s="790" t="s">
        <v>528</v>
      </c>
      <c r="M13" s="377"/>
      <c r="N13" s="377"/>
      <c r="O13" s="790" t="s">
        <v>533</v>
      </c>
      <c r="P13" s="377">
        <v>72</v>
      </c>
      <c r="Q13" s="377">
        <v>119720000</v>
      </c>
      <c r="R13" s="379">
        <v>2011748330.7</v>
      </c>
      <c r="S13" s="377"/>
      <c r="T13" s="790"/>
      <c r="U13" s="810" t="s">
        <v>438</v>
      </c>
      <c r="V13" s="810" t="s">
        <v>334</v>
      </c>
      <c r="W13" s="811" t="s">
        <v>519</v>
      </c>
      <c r="X13" s="377"/>
      <c r="Y13" s="790">
        <v>88098264</v>
      </c>
      <c r="Z13" s="803"/>
      <c r="AA13" s="377" t="s">
        <v>534</v>
      </c>
      <c r="AB13" s="377" t="s">
        <v>531</v>
      </c>
      <c r="AC13" s="377"/>
      <c r="AD13" s="377"/>
      <c r="AE13" s="796" t="s">
        <v>867</v>
      </c>
      <c r="AF13" s="377"/>
    </row>
    <row r="14" spans="1:32" s="57" customFormat="1" ht="44.25" customHeight="1">
      <c r="A14" s="377">
        <v>5</v>
      </c>
      <c r="B14" s="810" t="s">
        <v>438</v>
      </c>
      <c r="C14" s="810" t="s">
        <v>334</v>
      </c>
      <c r="D14" s="790" t="s">
        <v>535</v>
      </c>
      <c r="E14" s="377">
        <v>9070796</v>
      </c>
      <c r="F14" s="809">
        <v>1770002035</v>
      </c>
      <c r="G14" s="812" t="s">
        <v>527</v>
      </c>
      <c r="H14" s="799">
        <v>60</v>
      </c>
      <c r="I14" s="800" t="s">
        <v>516</v>
      </c>
      <c r="J14" s="799">
        <v>31</v>
      </c>
      <c r="K14" s="802"/>
      <c r="L14" s="790" t="s">
        <v>528</v>
      </c>
      <c r="M14" s="377"/>
      <c r="N14" s="377"/>
      <c r="O14" s="790" t="s">
        <v>536</v>
      </c>
      <c r="P14" s="377">
        <v>5</v>
      </c>
      <c r="Q14" s="377">
        <v>15357000</v>
      </c>
      <c r="R14" s="379">
        <v>90457837.290000007</v>
      </c>
      <c r="S14" s="377"/>
      <c r="T14" s="790"/>
      <c r="U14" s="810" t="s">
        <v>438</v>
      </c>
      <c r="V14" s="810" t="s">
        <v>334</v>
      </c>
      <c r="W14" s="811" t="s">
        <v>519</v>
      </c>
      <c r="X14" s="377"/>
      <c r="Y14" s="790">
        <v>89857012</v>
      </c>
      <c r="Z14" s="803"/>
      <c r="AA14" s="377" t="s">
        <v>537</v>
      </c>
      <c r="AB14" s="377" t="s">
        <v>531</v>
      </c>
      <c r="AC14" s="377"/>
      <c r="AD14" s="377"/>
      <c r="AE14" s="796" t="s">
        <v>867</v>
      </c>
      <c r="AF14" s="377"/>
    </row>
    <row r="15" spans="1:32" s="57" customFormat="1" ht="15.75">
      <c r="A15" s="377"/>
      <c r="B15" s="810" t="s">
        <v>268</v>
      </c>
      <c r="C15" s="804"/>
      <c r="D15" s="790"/>
      <c r="E15" s="377"/>
      <c r="F15" s="809"/>
      <c r="G15" s="377"/>
      <c r="H15" s="377"/>
      <c r="I15" s="790"/>
      <c r="J15" s="377"/>
      <c r="K15" s="802"/>
      <c r="L15" s="790"/>
      <c r="M15" s="377"/>
      <c r="N15" s="377"/>
      <c r="O15" s="377"/>
      <c r="P15" s="377"/>
      <c r="Q15" s="377"/>
      <c r="R15" s="377"/>
      <c r="S15" s="377"/>
      <c r="T15" s="790"/>
      <c r="U15" s="805"/>
      <c r="V15" s="806"/>
      <c r="W15" s="377"/>
      <c r="X15" s="377"/>
      <c r="Y15" s="790"/>
      <c r="Z15" s="803"/>
      <c r="AA15" s="377"/>
      <c r="AB15" s="377"/>
      <c r="AC15" s="377"/>
      <c r="AD15" s="377"/>
      <c r="AE15" s="796" t="s">
        <v>867</v>
      </c>
      <c r="AF15" s="377"/>
    </row>
    <row r="16" spans="1:32" s="57" customFormat="1" ht="39.75" customHeight="1">
      <c r="A16" s="377">
        <v>1</v>
      </c>
      <c r="B16" s="810" t="s">
        <v>438</v>
      </c>
      <c r="C16" s="804" t="s">
        <v>334</v>
      </c>
      <c r="D16" s="790" t="s">
        <v>538</v>
      </c>
      <c r="E16" s="377">
        <v>4123824</v>
      </c>
      <c r="F16" s="377">
        <v>1770002032</v>
      </c>
      <c r="G16" s="812" t="s">
        <v>527</v>
      </c>
      <c r="H16" s="377">
        <v>60</v>
      </c>
      <c r="I16" s="790" t="s">
        <v>516</v>
      </c>
      <c r="J16" s="377">
        <v>31</v>
      </c>
      <c r="K16" s="802"/>
      <c r="L16" s="812" t="s">
        <v>866</v>
      </c>
      <c r="M16" s="377"/>
      <c r="N16" s="377"/>
      <c r="O16" s="790" t="s">
        <v>539</v>
      </c>
      <c r="P16" s="377">
        <v>2</v>
      </c>
      <c r="Q16" s="377">
        <v>35600000</v>
      </c>
      <c r="R16" s="377">
        <v>2527477.83</v>
      </c>
      <c r="S16" s="377"/>
      <c r="T16" s="790"/>
      <c r="U16" s="810" t="s">
        <v>438</v>
      </c>
      <c r="V16" s="810" t="s">
        <v>334</v>
      </c>
      <c r="W16" s="811" t="s">
        <v>519</v>
      </c>
      <c r="X16" s="377"/>
      <c r="Y16" s="790">
        <v>89130497</v>
      </c>
      <c r="Z16" s="803"/>
      <c r="AA16" s="377" t="s">
        <v>540</v>
      </c>
      <c r="AB16" s="377" t="s">
        <v>521</v>
      </c>
      <c r="AC16" s="377"/>
      <c r="AD16" s="377"/>
      <c r="AE16" s="796" t="s">
        <v>867</v>
      </c>
      <c r="AF16" s="377"/>
    </row>
    <row r="17" spans="1:32" s="57" customFormat="1" ht="16.5" customHeight="1">
      <c r="A17" s="818" t="s">
        <v>20</v>
      </c>
      <c r="B17" s="819"/>
      <c r="C17" s="819"/>
      <c r="D17" s="820"/>
      <c r="E17" s="377"/>
      <c r="F17" s="809"/>
      <c r="G17" s="377"/>
      <c r="H17" s="377"/>
      <c r="I17" s="790"/>
      <c r="J17" s="377"/>
      <c r="K17" s="802"/>
      <c r="L17" s="790"/>
      <c r="M17" s="377"/>
      <c r="N17" s="377"/>
      <c r="O17" s="377"/>
      <c r="P17" s="377"/>
      <c r="Q17" s="377">
        <f>SUM(Q10:Q16)</f>
        <v>344950000</v>
      </c>
      <c r="R17" s="377">
        <f>SUM(R10:R16)</f>
        <v>3952818292.48</v>
      </c>
      <c r="S17" s="377"/>
      <c r="T17" s="790"/>
      <c r="U17" s="805"/>
      <c r="V17" s="806"/>
      <c r="W17" s="377"/>
      <c r="X17" s="377"/>
      <c r="Y17" s="790"/>
      <c r="Z17" s="803"/>
      <c r="AA17" s="377"/>
      <c r="AB17" s="377"/>
      <c r="AC17" s="377"/>
      <c r="AD17" s="377"/>
      <c r="AE17" s="377"/>
      <c r="AF17" s="377"/>
    </row>
    <row r="18" spans="1:32" ht="25.5" customHeight="1">
      <c r="A18" s="821" t="s">
        <v>541</v>
      </c>
      <c r="B18" s="822"/>
      <c r="C18" s="823"/>
      <c r="D18" s="790" t="s">
        <v>542</v>
      </c>
      <c r="E18" s="377"/>
      <c r="F18" s="809"/>
      <c r="G18" s="377"/>
      <c r="H18" s="377"/>
      <c r="I18" s="790"/>
      <c r="J18" s="377"/>
      <c r="K18" s="802"/>
      <c r="L18" s="790"/>
      <c r="M18" s="377"/>
      <c r="N18" s="377"/>
      <c r="O18" s="377"/>
      <c r="P18" s="377"/>
      <c r="Q18" s="377">
        <f>Q17-Q16</f>
        <v>309350000</v>
      </c>
      <c r="R18" s="377">
        <f>R17-R16</f>
        <v>3950290814.6500001</v>
      </c>
      <c r="S18" s="377"/>
      <c r="T18" s="790"/>
      <c r="U18" s="805"/>
      <c r="V18" s="806"/>
      <c r="W18" s="377"/>
      <c r="X18" s="377"/>
      <c r="Y18" s="790"/>
      <c r="Z18" s="803"/>
      <c r="AA18" s="377"/>
      <c r="AB18" s="377"/>
      <c r="AC18" s="807"/>
      <c r="AD18" s="807"/>
      <c r="AE18" s="807"/>
      <c r="AF18" s="807"/>
    </row>
    <row r="19" spans="1:32" ht="12.75" customHeight="1">
      <c r="A19" s="824"/>
      <c r="B19" s="825"/>
      <c r="C19" s="826"/>
      <c r="D19" s="790" t="s">
        <v>543</v>
      </c>
      <c r="E19" s="377"/>
      <c r="F19" s="809"/>
      <c r="G19" s="377"/>
      <c r="H19" s="377"/>
      <c r="I19" s="790"/>
      <c r="J19" s="377"/>
      <c r="K19" s="802"/>
      <c r="L19" s="790"/>
      <c r="M19" s="377"/>
      <c r="N19" s="377"/>
      <c r="O19" s="377"/>
      <c r="P19" s="377"/>
      <c r="Q19" s="377">
        <f>Q16</f>
        <v>35600000</v>
      </c>
      <c r="R19" s="377">
        <f>R16</f>
        <v>2527477.83</v>
      </c>
      <c r="S19" s="377"/>
      <c r="T19" s="790"/>
      <c r="U19" s="805"/>
      <c r="V19" s="808"/>
      <c r="W19" s="377"/>
      <c r="X19" s="377"/>
      <c r="Y19" s="790"/>
      <c r="Z19" s="803"/>
      <c r="AA19" s="377"/>
      <c r="AB19" s="377"/>
      <c r="AC19" s="807"/>
      <c r="AD19" s="807"/>
      <c r="AE19" s="807"/>
      <c r="AF19" s="807"/>
    </row>
    <row r="20" spans="1:32">
      <c r="C20" s="63"/>
    </row>
    <row r="21" spans="1:32">
      <c r="B21" s="63"/>
    </row>
    <row r="22" spans="1:32">
      <c r="C22" s="63"/>
    </row>
    <row r="23" spans="1:32">
      <c r="C23" s="63"/>
    </row>
    <row r="24" spans="1:32">
      <c r="C24" s="63"/>
    </row>
    <row r="25" spans="1:32">
      <c r="C25" s="63"/>
    </row>
  </sheetData>
  <mergeCells count="24">
    <mergeCell ref="AC7:AD7"/>
    <mergeCell ref="AE7:AF7"/>
    <mergeCell ref="A7:A8"/>
    <mergeCell ref="B7:B8"/>
    <mergeCell ref="C7:C8"/>
    <mergeCell ref="D7:F7"/>
    <mergeCell ref="G7:H7"/>
    <mergeCell ref="I7:J7"/>
    <mergeCell ref="K7:K8"/>
    <mergeCell ref="L7:L8"/>
    <mergeCell ref="M7:M8"/>
    <mergeCell ref="N7:N8"/>
    <mergeCell ref="O7:O8"/>
    <mergeCell ref="P7:P8"/>
    <mergeCell ref="Z7:Z8"/>
    <mergeCell ref="AA7:AB7"/>
    <mergeCell ref="A17:D17"/>
    <mergeCell ref="A18:C19"/>
    <mergeCell ref="Y7:Y8"/>
    <mergeCell ref="Q7:R7"/>
    <mergeCell ref="S7:S8"/>
    <mergeCell ref="T7:T8"/>
    <mergeCell ref="U7:W7"/>
    <mergeCell ref="X7:X8"/>
  </mergeCells>
  <pageMargins left="0.2" right="0.2" top="0.75" bottom="0.2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AG87"/>
  <sheetViews>
    <sheetView tabSelected="1" workbookViewId="0">
      <pane xSplit="8" ySplit="11" topLeftCell="I81" activePane="bottomRight" state="frozen"/>
      <selection pane="topRight" activeCell="D1" sqref="D1"/>
      <selection pane="bottomLeft" activeCell="A15" sqref="A15"/>
      <selection pane="bottomRight" activeCell="P3" sqref="P3"/>
    </sheetView>
  </sheetViews>
  <sheetFormatPr defaultRowHeight="11.25"/>
  <cols>
    <col min="1" max="1" width="4.85546875" style="382" customWidth="1"/>
    <col min="2" max="2" width="8.28515625" style="382" customWidth="1"/>
    <col min="3" max="3" width="9.140625" style="382" customWidth="1"/>
    <col min="4" max="4" width="18" style="382" customWidth="1"/>
    <col min="5" max="5" width="9.85546875" style="382" customWidth="1"/>
    <col min="6" max="6" width="10.85546875" style="382" customWidth="1"/>
    <col min="7" max="7" width="17.85546875" style="382" customWidth="1"/>
    <col min="8" max="8" width="10.85546875" style="382" customWidth="1"/>
    <col min="9" max="9" width="8.85546875" style="382" customWidth="1"/>
    <col min="10" max="10" width="9" style="382" customWidth="1"/>
    <col min="11" max="11" width="7.28515625" style="382" customWidth="1"/>
    <col min="12" max="12" width="13.85546875" style="382" customWidth="1"/>
    <col min="13" max="13" width="8.140625" style="382" customWidth="1"/>
    <col min="14" max="14" width="10.28515625" style="382" customWidth="1"/>
    <col min="15" max="15" width="8.7109375" style="382" customWidth="1"/>
    <col min="16" max="16" width="6.85546875" style="382" customWidth="1"/>
    <col min="17" max="17" width="9.5703125" style="382" customWidth="1"/>
    <col min="18" max="18" width="7.42578125" style="382" customWidth="1"/>
    <col min="19" max="19" width="11.140625" style="382" customWidth="1"/>
    <col min="20" max="20" width="8.85546875" style="382" customWidth="1"/>
    <col min="21" max="21" width="9.5703125" style="382" customWidth="1"/>
    <col min="22" max="22" width="6.42578125" style="382" customWidth="1"/>
    <col min="23" max="23" width="13.5703125" style="382" customWidth="1"/>
    <col min="24" max="24" width="9.140625" style="382" customWidth="1"/>
    <col min="25" max="25" width="12.85546875" style="382" customWidth="1"/>
    <col min="26" max="26" width="10.85546875" style="382" customWidth="1"/>
    <col min="27" max="27" width="12.85546875" style="382" customWidth="1"/>
    <col min="28" max="16384" width="9.140625" style="382"/>
  </cols>
  <sheetData>
    <row r="1" spans="1:33" ht="12.75">
      <c r="I1" s="782" t="s">
        <v>869</v>
      </c>
      <c r="J1" s="783"/>
      <c r="K1" s="783"/>
      <c r="L1" s="783"/>
      <c r="M1" s="783"/>
      <c r="N1" s="783"/>
    </row>
    <row r="2" spans="1:33" ht="12.75">
      <c r="I2" s="784" t="s">
        <v>870</v>
      </c>
      <c r="J2" s="783"/>
      <c r="K2" s="783"/>
      <c r="L2" s="783"/>
      <c r="M2" s="783"/>
      <c r="N2" s="783"/>
    </row>
    <row r="3" spans="1:33" ht="12.75">
      <c r="I3" s="785" t="s">
        <v>871</v>
      </c>
      <c r="J3" s="783"/>
      <c r="K3" s="783"/>
      <c r="L3" s="783"/>
      <c r="M3" s="783"/>
      <c r="N3" s="783"/>
      <c r="P3" s="382" t="s">
        <v>872</v>
      </c>
    </row>
    <row r="4" spans="1:33">
      <c r="C4" s="385" t="s">
        <v>803</v>
      </c>
      <c r="S4" s="386"/>
      <c r="U4" s="385"/>
      <c r="AA4" s="386"/>
    </row>
    <row r="5" spans="1:33" s="389" customFormat="1">
      <c r="A5" s="387"/>
      <c r="B5" s="387"/>
      <c r="C5" s="388" t="s">
        <v>190</v>
      </c>
      <c r="D5" s="387"/>
      <c r="F5" s="387"/>
      <c r="H5" s="387"/>
      <c r="J5" s="387"/>
      <c r="K5" s="387"/>
      <c r="L5" s="387"/>
      <c r="M5" s="387"/>
      <c r="N5" s="387"/>
      <c r="O5" s="387"/>
      <c r="P5" s="387"/>
      <c r="Q5" s="387"/>
      <c r="R5" s="387"/>
      <c r="S5" s="387"/>
      <c r="T5" s="387"/>
      <c r="U5" s="388"/>
      <c r="W5" s="387"/>
      <c r="Y5" s="388"/>
      <c r="Z5" s="387"/>
      <c r="AA5" s="387"/>
      <c r="AB5" s="387"/>
      <c r="AC5" s="387"/>
      <c r="AD5" s="387"/>
      <c r="AE5" s="387"/>
      <c r="AF5" s="387"/>
      <c r="AG5" s="387"/>
    </row>
    <row r="7" spans="1:33" s="390" customFormat="1" ht="33.75" customHeight="1">
      <c r="A7" s="849" t="s">
        <v>53</v>
      </c>
      <c r="B7" s="860" t="s">
        <v>116</v>
      </c>
      <c r="C7" s="860" t="s">
        <v>117</v>
      </c>
      <c r="D7" s="862" t="s">
        <v>118</v>
      </c>
      <c r="E7" s="863"/>
      <c r="F7" s="864"/>
      <c r="G7" s="849" t="s">
        <v>58</v>
      </c>
      <c r="H7" s="853" t="s">
        <v>13</v>
      </c>
      <c r="I7" s="855" t="s">
        <v>189</v>
      </c>
      <c r="J7" s="856"/>
      <c r="K7" s="857"/>
      <c r="L7" s="855" t="s">
        <v>59</v>
      </c>
      <c r="M7" s="856"/>
      <c r="N7" s="857"/>
      <c r="O7" s="858" t="s">
        <v>40</v>
      </c>
      <c r="P7" s="855" t="s">
        <v>25</v>
      </c>
      <c r="Q7" s="856"/>
      <c r="R7" s="857"/>
      <c r="S7" s="853" t="s">
        <v>17</v>
      </c>
      <c r="T7" s="851" t="s">
        <v>804</v>
      </c>
      <c r="U7" s="851" t="s">
        <v>18</v>
      </c>
      <c r="V7" s="851" t="s">
        <v>42</v>
      </c>
      <c r="W7" s="851" t="s">
        <v>41</v>
      </c>
      <c r="X7" s="851" t="s">
        <v>805</v>
      </c>
      <c r="Y7" s="851" t="s">
        <v>806</v>
      </c>
      <c r="Z7" s="851" t="s">
        <v>28</v>
      </c>
      <c r="AA7" s="851" t="s">
        <v>33</v>
      </c>
    </row>
    <row r="8" spans="1:33" s="390" customFormat="1" ht="55.5" customHeight="1">
      <c r="A8" s="850"/>
      <c r="B8" s="861"/>
      <c r="C8" s="861"/>
      <c r="D8" s="56" t="s">
        <v>77</v>
      </c>
      <c r="E8" s="380" t="s">
        <v>126</v>
      </c>
      <c r="F8" s="380" t="s">
        <v>127</v>
      </c>
      <c r="G8" s="850"/>
      <c r="H8" s="854"/>
      <c r="I8" s="391" t="s">
        <v>14</v>
      </c>
      <c r="J8" s="391" t="s">
        <v>15</v>
      </c>
      <c r="K8" s="391" t="s">
        <v>16</v>
      </c>
      <c r="L8" s="391" t="s">
        <v>67</v>
      </c>
      <c r="M8" s="391" t="s">
        <v>14</v>
      </c>
      <c r="N8" s="391" t="s">
        <v>15</v>
      </c>
      <c r="O8" s="859"/>
      <c r="P8" s="391" t="s">
        <v>14</v>
      </c>
      <c r="Q8" s="391" t="s">
        <v>15</v>
      </c>
      <c r="R8" s="391" t="s">
        <v>16</v>
      </c>
      <c r="S8" s="854"/>
      <c r="T8" s="852"/>
      <c r="U8" s="852"/>
      <c r="V8" s="852"/>
      <c r="W8" s="852"/>
      <c r="X8" s="852"/>
      <c r="Y8" s="852"/>
      <c r="Z8" s="852"/>
      <c r="AA8" s="852"/>
    </row>
    <row r="9" spans="1:33" ht="19.5" hidden="1" customHeight="1">
      <c r="A9" s="392"/>
      <c r="B9" s="392"/>
      <c r="C9" s="392"/>
      <c r="D9" s="392"/>
      <c r="E9" s="392"/>
      <c r="F9" s="392"/>
      <c r="G9" s="392"/>
      <c r="H9" s="391"/>
      <c r="I9" s="391"/>
      <c r="J9" s="391"/>
      <c r="K9" s="391"/>
      <c r="L9" s="391"/>
      <c r="M9" s="391"/>
      <c r="N9" s="391"/>
      <c r="O9" s="393"/>
      <c r="P9" s="391"/>
      <c r="Q9" s="391"/>
      <c r="R9" s="391"/>
      <c r="S9" s="391"/>
      <c r="T9" s="394"/>
      <c r="U9" s="394"/>
      <c r="V9" s="395"/>
      <c r="W9" s="395"/>
      <c r="X9" s="394"/>
      <c r="Y9" s="394"/>
      <c r="Z9" s="396"/>
      <c r="AA9" s="391"/>
    </row>
    <row r="10" spans="1:33" ht="0.75" hidden="1" customHeight="1">
      <c r="A10" s="392"/>
      <c r="B10" s="392"/>
      <c r="C10" s="392"/>
      <c r="D10" s="392"/>
      <c r="E10" s="392"/>
      <c r="F10" s="392"/>
      <c r="G10" s="392"/>
      <c r="H10" s="391"/>
      <c r="I10" s="391"/>
      <c r="J10" s="391"/>
      <c r="K10" s="391"/>
      <c r="L10" s="391"/>
      <c r="M10" s="391"/>
      <c r="N10" s="391"/>
      <c r="O10" s="393"/>
      <c r="P10" s="391"/>
      <c r="Q10" s="391"/>
      <c r="R10" s="391"/>
      <c r="S10" s="391"/>
      <c r="T10" s="394"/>
      <c r="U10" s="394"/>
      <c r="V10" s="395"/>
      <c r="W10" s="395"/>
      <c r="X10" s="394"/>
      <c r="Y10" s="394"/>
      <c r="Z10" s="396"/>
      <c r="AA10" s="391"/>
    </row>
    <row r="11" spans="1:33">
      <c r="A11" s="396" t="s">
        <v>11</v>
      </c>
      <c r="B11" s="397"/>
      <c r="C11" s="397"/>
      <c r="D11" s="397"/>
      <c r="E11" s="397"/>
      <c r="F11" s="397"/>
      <c r="G11" s="392" t="s">
        <v>12</v>
      </c>
      <c r="H11" s="396">
        <v>1</v>
      </c>
      <c r="I11" s="396">
        <f t="shared" ref="I11:Y11" si="0">H11+1</f>
        <v>2</v>
      </c>
      <c r="J11" s="396">
        <f t="shared" si="0"/>
        <v>3</v>
      </c>
      <c r="K11" s="396">
        <f t="shared" si="0"/>
        <v>4</v>
      </c>
      <c r="L11" s="396">
        <f t="shared" si="0"/>
        <v>5</v>
      </c>
      <c r="M11" s="396">
        <f t="shared" si="0"/>
        <v>6</v>
      </c>
      <c r="N11" s="396">
        <f t="shared" si="0"/>
        <v>7</v>
      </c>
      <c r="O11" s="396">
        <f t="shared" si="0"/>
        <v>8</v>
      </c>
      <c r="P11" s="396">
        <f t="shared" si="0"/>
        <v>9</v>
      </c>
      <c r="Q11" s="396">
        <f t="shared" si="0"/>
        <v>10</v>
      </c>
      <c r="R11" s="396">
        <f t="shared" si="0"/>
        <v>11</v>
      </c>
      <c r="S11" s="396">
        <f t="shared" si="0"/>
        <v>12</v>
      </c>
      <c r="T11" s="394">
        <f t="shared" si="0"/>
        <v>13</v>
      </c>
      <c r="U11" s="396">
        <f t="shared" si="0"/>
        <v>14</v>
      </c>
      <c r="V11" s="396">
        <f t="shared" si="0"/>
        <v>15</v>
      </c>
      <c r="W11" s="396">
        <f t="shared" si="0"/>
        <v>16</v>
      </c>
      <c r="X11" s="396">
        <f t="shared" si="0"/>
        <v>17</v>
      </c>
      <c r="Y11" s="394">
        <f t="shared" si="0"/>
        <v>18</v>
      </c>
      <c r="Z11" s="396">
        <v>19</v>
      </c>
      <c r="AA11" s="396">
        <v>20</v>
      </c>
    </row>
    <row r="12" spans="1:33" s="381" customFormat="1" ht="24" customHeight="1">
      <c r="A12" s="853">
        <v>1</v>
      </c>
      <c r="B12" s="853" t="s">
        <v>438</v>
      </c>
      <c r="C12" s="853" t="s">
        <v>334</v>
      </c>
      <c r="D12" s="853" t="s">
        <v>514</v>
      </c>
      <c r="E12" s="853">
        <v>9070737</v>
      </c>
      <c r="F12" s="853">
        <v>1770001084</v>
      </c>
      <c r="G12" s="394" t="s">
        <v>544</v>
      </c>
      <c r="H12" s="398">
        <v>6716000489</v>
      </c>
      <c r="I12" s="398">
        <v>12574621</v>
      </c>
      <c r="J12" s="399" t="s">
        <v>545</v>
      </c>
      <c r="K12" s="398">
        <v>30</v>
      </c>
      <c r="L12" s="398" t="s">
        <v>517</v>
      </c>
      <c r="M12" s="400">
        <v>5</v>
      </c>
      <c r="N12" s="399" t="s">
        <v>546</v>
      </c>
      <c r="O12" s="401" t="s">
        <v>547</v>
      </c>
      <c r="P12" s="398">
        <v>100</v>
      </c>
      <c r="Q12" s="399" t="s">
        <v>546</v>
      </c>
      <c r="R12" s="398">
        <v>40</v>
      </c>
      <c r="S12" s="402">
        <v>6716000489</v>
      </c>
      <c r="T12" s="403">
        <v>32</v>
      </c>
      <c r="U12" s="394" t="s">
        <v>548</v>
      </c>
      <c r="V12" s="394">
        <v>0.75</v>
      </c>
      <c r="W12" s="394"/>
      <c r="X12" s="394">
        <v>51.03</v>
      </c>
      <c r="Y12" s="404">
        <f>T12*X12</f>
        <v>1632.96</v>
      </c>
      <c r="Z12" s="405" t="s">
        <v>335</v>
      </c>
      <c r="AA12" s="406"/>
    </row>
    <row r="13" spans="1:33" s="381" customFormat="1" ht="27.75" customHeight="1">
      <c r="A13" s="865"/>
      <c r="B13" s="865"/>
      <c r="C13" s="865"/>
      <c r="D13" s="865"/>
      <c r="E13" s="865"/>
      <c r="F13" s="865"/>
      <c r="G13" s="394" t="s">
        <v>549</v>
      </c>
      <c r="H13" s="398">
        <v>6716000489</v>
      </c>
      <c r="I13" s="398">
        <v>12574621</v>
      </c>
      <c r="J13" s="399" t="s">
        <v>545</v>
      </c>
      <c r="K13" s="398">
        <v>30</v>
      </c>
      <c r="L13" s="398" t="s">
        <v>517</v>
      </c>
      <c r="M13" s="400">
        <v>5</v>
      </c>
      <c r="N13" s="399" t="s">
        <v>546</v>
      </c>
      <c r="O13" s="401" t="s">
        <v>547</v>
      </c>
      <c r="P13" s="398">
        <v>101</v>
      </c>
      <c r="Q13" s="399" t="s">
        <v>605</v>
      </c>
      <c r="R13" s="398">
        <v>40</v>
      </c>
      <c r="S13" s="402">
        <v>6716000489</v>
      </c>
      <c r="T13" s="394">
        <v>120</v>
      </c>
      <c r="U13" s="394" t="s">
        <v>548</v>
      </c>
      <c r="V13" s="394">
        <v>0.75</v>
      </c>
      <c r="W13" s="394"/>
      <c r="X13" s="394">
        <v>51.03</v>
      </c>
      <c r="Y13" s="404">
        <f t="shared" ref="Y13:Y70" si="1">T13*X13</f>
        <v>6123.6</v>
      </c>
      <c r="Z13" s="405" t="s">
        <v>335</v>
      </c>
      <c r="AA13" s="406"/>
    </row>
    <row r="14" spans="1:33" s="381" customFormat="1" ht="25.5" customHeight="1">
      <c r="A14" s="865"/>
      <c r="B14" s="865"/>
      <c r="C14" s="865"/>
      <c r="D14" s="865"/>
      <c r="E14" s="865"/>
      <c r="F14" s="865"/>
      <c r="G14" s="408" t="s">
        <v>550</v>
      </c>
      <c r="H14" s="409">
        <v>6716000489</v>
      </c>
      <c r="I14" s="409">
        <v>12574621</v>
      </c>
      <c r="J14" s="410" t="s">
        <v>545</v>
      </c>
      <c r="K14" s="409">
        <v>30</v>
      </c>
      <c r="L14" s="409" t="s">
        <v>517</v>
      </c>
      <c r="M14" s="400">
        <v>5</v>
      </c>
      <c r="N14" s="410" t="s">
        <v>546</v>
      </c>
      <c r="O14" s="412" t="s">
        <v>547</v>
      </c>
      <c r="P14" s="398">
        <v>102</v>
      </c>
      <c r="Q14" s="399" t="s">
        <v>608</v>
      </c>
      <c r="R14" s="398">
        <v>40</v>
      </c>
      <c r="S14" s="402">
        <v>6716000489</v>
      </c>
      <c r="T14" s="394">
        <v>70</v>
      </c>
      <c r="U14" s="394" t="s">
        <v>551</v>
      </c>
      <c r="V14" s="394">
        <v>0.75</v>
      </c>
      <c r="W14" s="415"/>
      <c r="X14" s="394">
        <v>51.03</v>
      </c>
      <c r="Y14" s="404">
        <f t="shared" si="1"/>
        <v>3572.1</v>
      </c>
      <c r="Z14" s="405" t="s">
        <v>335</v>
      </c>
      <c r="AA14" s="406"/>
    </row>
    <row r="15" spans="1:33" s="381" customFormat="1" ht="26.25" customHeight="1">
      <c r="A15" s="865"/>
      <c r="B15" s="865"/>
      <c r="C15" s="865"/>
      <c r="D15" s="865"/>
      <c r="E15" s="865"/>
      <c r="F15" s="865"/>
      <c r="G15" s="394" t="s">
        <v>552</v>
      </c>
      <c r="H15" s="398">
        <v>6716000489</v>
      </c>
      <c r="I15" s="398">
        <v>12574621</v>
      </c>
      <c r="J15" s="416" t="s">
        <v>545</v>
      </c>
      <c r="K15" s="417">
        <v>30</v>
      </c>
      <c r="L15" s="409" t="s">
        <v>517</v>
      </c>
      <c r="M15" s="400">
        <v>5</v>
      </c>
      <c r="N15" s="399" t="s">
        <v>546</v>
      </c>
      <c r="O15" s="418" t="s">
        <v>547</v>
      </c>
      <c r="P15" s="398">
        <v>103</v>
      </c>
      <c r="Q15" s="399" t="s">
        <v>610</v>
      </c>
      <c r="R15" s="398">
        <v>40</v>
      </c>
      <c r="S15" s="402">
        <v>6716000489</v>
      </c>
      <c r="T15" s="415">
        <v>304</v>
      </c>
      <c r="U15" s="394" t="s">
        <v>548</v>
      </c>
      <c r="V15" s="394">
        <v>0.75</v>
      </c>
      <c r="W15" s="415"/>
      <c r="X15" s="394">
        <v>2000</v>
      </c>
      <c r="Y15" s="404">
        <f t="shared" si="1"/>
        <v>608000</v>
      </c>
      <c r="Z15" s="405" t="s">
        <v>335</v>
      </c>
      <c r="AA15" s="406"/>
    </row>
    <row r="16" spans="1:33" s="381" customFormat="1" ht="33.75">
      <c r="A16" s="865"/>
      <c r="B16" s="865"/>
      <c r="C16" s="865"/>
      <c r="D16" s="865"/>
      <c r="E16" s="865"/>
      <c r="F16" s="865"/>
      <c r="G16" s="394" t="s">
        <v>553</v>
      </c>
      <c r="H16" s="398">
        <v>6716000489</v>
      </c>
      <c r="I16" s="398">
        <v>12574621</v>
      </c>
      <c r="J16" s="410" t="s">
        <v>545</v>
      </c>
      <c r="K16" s="417">
        <v>30</v>
      </c>
      <c r="L16" s="409" t="s">
        <v>517</v>
      </c>
      <c r="M16" s="400">
        <v>5</v>
      </c>
      <c r="N16" s="399" t="s">
        <v>546</v>
      </c>
      <c r="O16" s="418" t="s">
        <v>547</v>
      </c>
      <c r="P16" s="398">
        <v>104</v>
      </c>
      <c r="Q16" s="399" t="s">
        <v>613</v>
      </c>
      <c r="R16" s="398">
        <v>40</v>
      </c>
      <c r="S16" s="402">
        <v>6716000489</v>
      </c>
      <c r="T16" s="415">
        <v>3005.1</v>
      </c>
      <c r="U16" s="394" t="s">
        <v>554</v>
      </c>
      <c r="V16" s="394">
        <v>0.75</v>
      </c>
      <c r="W16" s="415"/>
      <c r="X16" s="394">
        <v>51.03</v>
      </c>
      <c r="Y16" s="404">
        <f t="shared" si="1"/>
        <v>153350.253</v>
      </c>
      <c r="Z16" s="405" t="s">
        <v>335</v>
      </c>
      <c r="AA16" s="406"/>
    </row>
    <row r="17" spans="1:32" s="381" customFormat="1" ht="33.75">
      <c r="A17" s="865"/>
      <c r="B17" s="865"/>
      <c r="C17" s="865"/>
      <c r="D17" s="865"/>
      <c r="E17" s="865"/>
      <c r="F17" s="865"/>
      <c r="G17" s="394" t="s">
        <v>555</v>
      </c>
      <c r="H17" s="409">
        <v>6716000489</v>
      </c>
      <c r="I17" s="409">
        <v>12574621</v>
      </c>
      <c r="J17" s="416"/>
      <c r="K17" s="417"/>
      <c r="L17" s="409" t="s">
        <v>517</v>
      </c>
      <c r="M17" s="400">
        <v>5</v>
      </c>
      <c r="N17" s="410" t="s">
        <v>546</v>
      </c>
      <c r="O17" s="418" t="s">
        <v>547</v>
      </c>
      <c r="P17" s="398">
        <v>105</v>
      </c>
      <c r="Q17" s="399" t="s">
        <v>815</v>
      </c>
      <c r="R17" s="398">
        <v>40</v>
      </c>
      <c r="S17" s="402">
        <v>6716000489</v>
      </c>
      <c r="T17" s="415">
        <v>2994.4</v>
      </c>
      <c r="U17" s="394" t="s">
        <v>556</v>
      </c>
      <c r="V17" s="394">
        <v>0.75</v>
      </c>
      <c r="W17" s="415"/>
      <c r="X17" s="394">
        <v>51.03</v>
      </c>
      <c r="Y17" s="404">
        <f t="shared" si="1"/>
        <v>152804.23200000002</v>
      </c>
      <c r="Z17" s="405" t="s">
        <v>335</v>
      </c>
      <c r="AA17" s="406"/>
    </row>
    <row r="18" spans="1:32" s="381" customFormat="1" ht="28.5" customHeight="1">
      <c r="A18" s="865"/>
      <c r="B18" s="865"/>
      <c r="C18" s="865"/>
      <c r="D18" s="865"/>
      <c r="E18" s="865"/>
      <c r="F18" s="865"/>
      <c r="G18" s="394" t="s">
        <v>557</v>
      </c>
      <c r="H18" s="409">
        <v>6716000489</v>
      </c>
      <c r="I18" s="409">
        <v>12574621</v>
      </c>
      <c r="J18" s="416"/>
      <c r="K18" s="417"/>
      <c r="L18" s="409" t="s">
        <v>517</v>
      </c>
      <c r="M18" s="400">
        <v>5</v>
      </c>
      <c r="N18" s="399" t="s">
        <v>546</v>
      </c>
      <c r="O18" s="401" t="s">
        <v>547</v>
      </c>
      <c r="P18" s="398">
        <v>106</v>
      </c>
      <c r="Q18" s="399" t="s">
        <v>816</v>
      </c>
      <c r="R18" s="398">
        <v>40</v>
      </c>
      <c r="S18" s="402">
        <v>6716000489</v>
      </c>
      <c r="T18" s="415">
        <v>3525.7</v>
      </c>
      <c r="U18" s="394" t="s">
        <v>558</v>
      </c>
      <c r="V18" s="394">
        <v>0.75</v>
      </c>
      <c r="W18" s="415"/>
      <c r="X18" s="394">
        <v>51.03</v>
      </c>
      <c r="Y18" s="404">
        <f t="shared" si="1"/>
        <v>179916.47099999999</v>
      </c>
      <c r="Z18" s="405" t="s">
        <v>335</v>
      </c>
      <c r="AA18" s="406"/>
    </row>
    <row r="19" spans="1:32" s="381" customFormat="1" ht="28.5" customHeight="1">
      <c r="A19" s="865"/>
      <c r="B19" s="865"/>
      <c r="C19" s="865"/>
      <c r="D19" s="865"/>
      <c r="E19" s="865"/>
      <c r="F19" s="865"/>
      <c r="G19" s="394" t="s">
        <v>559</v>
      </c>
      <c r="H19" s="409">
        <v>6716000489</v>
      </c>
      <c r="I19" s="409">
        <v>12574621</v>
      </c>
      <c r="J19" s="416"/>
      <c r="K19" s="417"/>
      <c r="L19" s="409" t="s">
        <v>517</v>
      </c>
      <c r="M19" s="400">
        <v>5</v>
      </c>
      <c r="N19" s="410" t="s">
        <v>546</v>
      </c>
      <c r="O19" s="412" t="s">
        <v>547</v>
      </c>
      <c r="P19" s="398">
        <v>107</v>
      </c>
      <c r="Q19" s="399" t="s">
        <v>817</v>
      </c>
      <c r="R19" s="398">
        <v>40</v>
      </c>
      <c r="S19" s="402">
        <v>6716000489</v>
      </c>
      <c r="T19" s="415">
        <v>3005.2</v>
      </c>
      <c r="U19" s="394" t="s">
        <v>551</v>
      </c>
      <c r="V19" s="394">
        <v>0.75</v>
      </c>
      <c r="W19" s="415"/>
      <c r="X19" s="394">
        <v>51.03</v>
      </c>
      <c r="Y19" s="404">
        <f t="shared" si="1"/>
        <v>153355.356</v>
      </c>
      <c r="Z19" s="405" t="s">
        <v>335</v>
      </c>
      <c r="AA19" s="406"/>
    </row>
    <row r="20" spans="1:32" s="381" customFormat="1" ht="28.5" customHeight="1">
      <c r="A20" s="865"/>
      <c r="B20" s="865"/>
      <c r="C20" s="865"/>
      <c r="D20" s="865"/>
      <c r="E20" s="865"/>
      <c r="F20" s="865"/>
      <c r="G20" s="394" t="s">
        <v>560</v>
      </c>
      <c r="H20" s="409">
        <v>6716000489</v>
      </c>
      <c r="I20" s="409">
        <v>12574621</v>
      </c>
      <c r="J20" s="416"/>
      <c r="K20" s="417"/>
      <c r="L20" s="409" t="s">
        <v>517</v>
      </c>
      <c r="M20" s="400">
        <v>5</v>
      </c>
      <c r="N20" s="399" t="s">
        <v>546</v>
      </c>
      <c r="O20" s="418" t="s">
        <v>547</v>
      </c>
      <c r="P20" s="398">
        <v>108</v>
      </c>
      <c r="Q20" s="399" t="s">
        <v>818</v>
      </c>
      <c r="R20" s="398">
        <v>40</v>
      </c>
      <c r="S20" s="402">
        <v>6716000489</v>
      </c>
      <c r="T20" s="415">
        <v>699.5</v>
      </c>
      <c r="U20" s="394" t="s">
        <v>561</v>
      </c>
      <c r="V20" s="394">
        <v>0.75</v>
      </c>
      <c r="W20" s="415"/>
      <c r="X20" s="394">
        <v>51.03</v>
      </c>
      <c r="Y20" s="404">
        <f t="shared" si="1"/>
        <v>35695.485000000001</v>
      </c>
      <c r="Z20" s="405" t="s">
        <v>335</v>
      </c>
      <c r="AA20" s="406"/>
    </row>
    <row r="21" spans="1:32" s="381" customFormat="1" ht="29.25" customHeight="1">
      <c r="A21" s="865"/>
      <c r="B21" s="865"/>
      <c r="C21" s="865"/>
      <c r="D21" s="865"/>
      <c r="E21" s="865"/>
      <c r="F21" s="865"/>
      <c r="G21" s="394" t="s">
        <v>562</v>
      </c>
      <c r="H21" s="409">
        <v>6716000489</v>
      </c>
      <c r="I21" s="409">
        <v>12574621</v>
      </c>
      <c r="J21" s="416"/>
      <c r="K21" s="417"/>
      <c r="L21" s="409" t="s">
        <v>517</v>
      </c>
      <c r="M21" s="400">
        <v>5</v>
      </c>
      <c r="N21" s="399" t="s">
        <v>546</v>
      </c>
      <c r="O21" s="418" t="s">
        <v>547</v>
      </c>
      <c r="P21" s="398">
        <v>109</v>
      </c>
      <c r="Q21" s="399" t="s">
        <v>615</v>
      </c>
      <c r="R21" s="398">
        <v>40</v>
      </c>
      <c r="S21" s="402">
        <v>6716000489</v>
      </c>
      <c r="T21" s="415">
        <v>490.8</v>
      </c>
      <c r="U21" s="394" t="s">
        <v>563</v>
      </c>
      <c r="V21" s="394">
        <v>0.75</v>
      </c>
      <c r="W21" s="415"/>
      <c r="X21" s="394">
        <v>51.03</v>
      </c>
      <c r="Y21" s="404">
        <f t="shared" si="1"/>
        <v>25045.524000000001</v>
      </c>
      <c r="Z21" s="405" t="s">
        <v>335</v>
      </c>
      <c r="AA21" s="406"/>
    </row>
    <row r="22" spans="1:32" ht="27.75" customHeight="1">
      <c r="A22" s="865"/>
      <c r="B22" s="865"/>
      <c r="C22" s="865"/>
      <c r="D22" s="865"/>
      <c r="E22" s="865"/>
      <c r="F22" s="865"/>
      <c r="G22" s="394" t="s">
        <v>564</v>
      </c>
      <c r="H22" s="409">
        <v>6716000489</v>
      </c>
      <c r="I22" s="409">
        <v>12574621</v>
      </c>
      <c r="J22" s="416"/>
      <c r="K22" s="417"/>
      <c r="L22" s="409" t="s">
        <v>517</v>
      </c>
      <c r="M22" s="400">
        <v>5</v>
      </c>
      <c r="N22" s="410" t="s">
        <v>546</v>
      </c>
      <c r="O22" s="418" t="s">
        <v>547</v>
      </c>
      <c r="P22" s="398">
        <v>110</v>
      </c>
      <c r="Q22" s="399" t="s">
        <v>617</v>
      </c>
      <c r="R22" s="398">
        <v>40</v>
      </c>
      <c r="S22" s="402">
        <v>6716000489</v>
      </c>
      <c r="T22" s="415">
        <v>1007.2</v>
      </c>
      <c r="U22" s="394" t="s">
        <v>565</v>
      </c>
      <c r="V22" s="394">
        <v>0.75</v>
      </c>
      <c r="W22" s="415"/>
      <c r="X22" s="394">
        <v>51.03</v>
      </c>
      <c r="Y22" s="404">
        <f t="shared" si="1"/>
        <v>51397.416000000005</v>
      </c>
      <c r="Z22" s="405" t="s">
        <v>335</v>
      </c>
      <c r="AA22" s="406"/>
    </row>
    <row r="23" spans="1:32" s="419" customFormat="1" ht="15" customHeight="1">
      <c r="A23" s="865"/>
      <c r="B23" s="865"/>
      <c r="C23" s="865"/>
      <c r="D23" s="865"/>
      <c r="E23" s="865"/>
      <c r="F23" s="865"/>
      <c r="G23" s="394" t="s">
        <v>566</v>
      </c>
      <c r="H23" s="409">
        <v>6716000489</v>
      </c>
      <c r="I23" s="409">
        <v>12574621</v>
      </c>
      <c r="J23" s="416"/>
      <c r="K23" s="417"/>
      <c r="L23" s="409" t="s">
        <v>517</v>
      </c>
      <c r="M23" s="400">
        <v>5</v>
      </c>
      <c r="N23" s="399" t="s">
        <v>546</v>
      </c>
      <c r="O23" s="401" t="s">
        <v>547</v>
      </c>
      <c r="P23" s="398">
        <v>111</v>
      </c>
      <c r="Q23" s="399" t="s">
        <v>619</v>
      </c>
      <c r="R23" s="398">
        <v>40</v>
      </c>
      <c r="S23" s="402">
        <v>6716000489</v>
      </c>
      <c r="T23" s="415">
        <v>796.5</v>
      </c>
      <c r="U23" s="394" t="s">
        <v>565</v>
      </c>
      <c r="V23" s="394">
        <v>0.75</v>
      </c>
      <c r="W23" s="415"/>
      <c r="X23" s="394">
        <v>51.03</v>
      </c>
      <c r="Y23" s="404">
        <f t="shared" si="1"/>
        <v>40645.395000000004</v>
      </c>
      <c r="Z23" s="405" t="s">
        <v>335</v>
      </c>
      <c r="AA23" s="406"/>
      <c r="AB23" s="381"/>
      <c r="AC23" s="381"/>
      <c r="AD23" s="381"/>
      <c r="AE23" s="381"/>
      <c r="AF23" s="381"/>
    </row>
    <row r="24" spans="1:32" s="419" customFormat="1" ht="22.5">
      <c r="A24" s="865"/>
      <c r="B24" s="865"/>
      <c r="C24" s="865"/>
      <c r="D24" s="865"/>
      <c r="E24" s="865"/>
      <c r="F24" s="865"/>
      <c r="G24" s="394" t="s">
        <v>567</v>
      </c>
      <c r="H24" s="409">
        <v>6716000489</v>
      </c>
      <c r="I24" s="409">
        <v>12574621</v>
      </c>
      <c r="J24" s="416"/>
      <c r="K24" s="417"/>
      <c r="L24" s="409" t="s">
        <v>517</v>
      </c>
      <c r="M24" s="400">
        <v>5</v>
      </c>
      <c r="N24" s="410" t="s">
        <v>546</v>
      </c>
      <c r="O24" s="412" t="s">
        <v>547</v>
      </c>
      <c r="P24" s="398">
        <v>112</v>
      </c>
      <c r="Q24" s="399" t="s">
        <v>621</v>
      </c>
      <c r="R24" s="398">
        <v>40</v>
      </c>
      <c r="S24" s="402">
        <v>6716000489</v>
      </c>
      <c r="T24" s="415">
        <v>708.6</v>
      </c>
      <c r="U24" s="394" t="s">
        <v>565</v>
      </c>
      <c r="V24" s="394">
        <v>0.75</v>
      </c>
      <c r="W24" s="415"/>
      <c r="X24" s="394">
        <v>51.03</v>
      </c>
      <c r="Y24" s="404">
        <f t="shared" si="1"/>
        <v>36159.858</v>
      </c>
      <c r="Z24" s="405" t="s">
        <v>335</v>
      </c>
      <c r="AA24" s="406"/>
    </row>
    <row r="25" spans="1:32" ht="22.5">
      <c r="A25" s="865"/>
      <c r="B25" s="865"/>
      <c r="C25" s="865"/>
      <c r="D25" s="865"/>
      <c r="E25" s="865"/>
      <c r="F25" s="865"/>
      <c r="G25" s="394" t="s">
        <v>568</v>
      </c>
      <c r="H25" s="409">
        <v>6716000489</v>
      </c>
      <c r="I25" s="409">
        <v>12574621</v>
      </c>
      <c r="J25" s="416"/>
      <c r="K25" s="417"/>
      <c r="L25" s="409" t="s">
        <v>517</v>
      </c>
      <c r="M25" s="400">
        <v>5</v>
      </c>
      <c r="N25" s="399" t="s">
        <v>546</v>
      </c>
      <c r="O25" s="418" t="s">
        <v>547</v>
      </c>
      <c r="P25" s="398">
        <v>113</v>
      </c>
      <c r="Q25" s="399" t="s">
        <v>623</v>
      </c>
      <c r="R25" s="398">
        <v>40</v>
      </c>
      <c r="S25" s="402">
        <v>6716000489</v>
      </c>
      <c r="T25" s="415">
        <v>368.9</v>
      </c>
      <c r="U25" s="394" t="s">
        <v>565</v>
      </c>
      <c r="V25" s="394">
        <v>0.75</v>
      </c>
      <c r="W25" s="415"/>
      <c r="X25" s="394">
        <v>51.03</v>
      </c>
      <c r="Y25" s="404">
        <f t="shared" si="1"/>
        <v>18824.967000000001</v>
      </c>
      <c r="Z25" s="405" t="s">
        <v>335</v>
      </c>
      <c r="AA25" s="406"/>
    </row>
    <row r="26" spans="1:32" ht="22.5">
      <c r="A26" s="865"/>
      <c r="B26" s="865"/>
      <c r="C26" s="865"/>
      <c r="D26" s="865"/>
      <c r="E26" s="865"/>
      <c r="F26" s="865"/>
      <c r="G26" s="394" t="s">
        <v>569</v>
      </c>
      <c r="H26" s="409">
        <v>6716000489</v>
      </c>
      <c r="I26" s="409">
        <v>12574621</v>
      </c>
      <c r="J26" s="416"/>
      <c r="K26" s="417"/>
      <c r="L26" s="409" t="s">
        <v>517</v>
      </c>
      <c r="M26" s="400">
        <v>5</v>
      </c>
      <c r="N26" s="399" t="s">
        <v>546</v>
      </c>
      <c r="O26" s="418" t="s">
        <v>547</v>
      </c>
      <c r="P26" s="398">
        <v>114</v>
      </c>
      <c r="Q26" s="399" t="s">
        <v>819</v>
      </c>
      <c r="R26" s="398">
        <v>40</v>
      </c>
      <c r="S26" s="402">
        <v>6716000489</v>
      </c>
      <c r="T26" s="415">
        <v>697.6</v>
      </c>
      <c r="U26" s="394" t="s">
        <v>565</v>
      </c>
      <c r="V26" s="394">
        <v>0.75</v>
      </c>
      <c r="W26" s="415"/>
      <c r="X26" s="394">
        <v>51.03</v>
      </c>
      <c r="Y26" s="404">
        <f t="shared" si="1"/>
        <v>35598.527999999998</v>
      </c>
      <c r="Z26" s="405" t="s">
        <v>335</v>
      </c>
      <c r="AA26" s="406"/>
    </row>
    <row r="27" spans="1:32" ht="33.75">
      <c r="A27" s="865"/>
      <c r="B27" s="865"/>
      <c r="C27" s="865"/>
      <c r="D27" s="865"/>
      <c r="E27" s="865"/>
      <c r="F27" s="865"/>
      <c r="G27" s="394" t="s">
        <v>570</v>
      </c>
      <c r="H27" s="409">
        <v>6716000489</v>
      </c>
      <c r="I27" s="409">
        <v>12574621</v>
      </c>
      <c r="J27" s="416"/>
      <c r="K27" s="417"/>
      <c r="L27" s="409" t="s">
        <v>517</v>
      </c>
      <c r="M27" s="400">
        <v>5</v>
      </c>
      <c r="N27" s="410" t="s">
        <v>546</v>
      </c>
      <c r="O27" s="418" t="s">
        <v>547</v>
      </c>
      <c r="P27" s="398">
        <v>115</v>
      </c>
      <c r="Q27" s="399" t="s">
        <v>625</v>
      </c>
      <c r="R27" s="398">
        <v>40</v>
      </c>
      <c r="S27" s="402">
        <v>6716000489</v>
      </c>
      <c r="T27" s="415">
        <v>717.4</v>
      </c>
      <c r="U27" s="394" t="s">
        <v>565</v>
      </c>
      <c r="V27" s="394">
        <v>0.75</v>
      </c>
      <c r="W27" s="415"/>
      <c r="X27" s="394">
        <v>51.03</v>
      </c>
      <c r="Y27" s="404">
        <f t="shared" si="1"/>
        <v>36608.921999999999</v>
      </c>
      <c r="Z27" s="405" t="s">
        <v>335</v>
      </c>
      <c r="AA27" s="406"/>
    </row>
    <row r="28" spans="1:32" ht="22.5">
      <c r="A28" s="865"/>
      <c r="B28" s="865"/>
      <c r="C28" s="865"/>
      <c r="D28" s="865"/>
      <c r="E28" s="865"/>
      <c r="F28" s="865"/>
      <c r="G28" s="394" t="s">
        <v>571</v>
      </c>
      <c r="H28" s="409">
        <v>6716000489</v>
      </c>
      <c r="I28" s="409">
        <v>12574621</v>
      </c>
      <c r="J28" s="416"/>
      <c r="K28" s="417"/>
      <c r="L28" s="409" t="s">
        <v>517</v>
      </c>
      <c r="M28" s="400">
        <v>5</v>
      </c>
      <c r="N28" s="399" t="s">
        <v>546</v>
      </c>
      <c r="O28" s="401" t="s">
        <v>547</v>
      </c>
      <c r="P28" s="398">
        <v>116</v>
      </c>
      <c r="Q28" s="399" t="s">
        <v>627</v>
      </c>
      <c r="R28" s="398">
        <v>40</v>
      </c>
      <c r="S28" s="402">
        <v>6716000489</v>
      </c>
      <c r="T28" s="415">
        <v>598.79999999999995</v>
      </c>
      <c r="U28" s="394" t="s">
        <v>565</v>
      </c>
      <c r="V28" s="394">
        <v>0.75</v>
      </c>
      <c r="W28" s="415"/>
      <c r="X28" s="394">
        <v>51.03</v>
      </c>
      <c r="Y28" s="404">
        <f t="shared" si="1"/>
        <v>30556.763999999999</v>
      </c>
      <c r="Z28" s="405" t="s">
        <v>335</v>
      </c>
      <c r="AA28" s="406"/>
    </row>
    <row r="29" spans="1:32" ht="45">
      <c r="A29" s="865"/>
      <c r="B29" s="865"/>
      <c r="C29" s="865"/>
      <c r="D29" s="865"/>
      <c r="E29" s="865"/>
      <c r="F29" s="865"/>
      <c r="G29" s="394" t="s">
        <v>572</v>
      </c>
      <c r="H29" s="409">
        <v>6716000489</v>
      </c>
      <c r="I29" s="409">
        <v>12574621</v>
      </c>
      <c r="J29" s="416"/>
      <c r="K29" s="417"/>
      <c r="L29" s="409" t="s">
        <v>517</v>
      </c>
      <c r="M29" s="400">
        <v>5</v>
      </c>
      <c r="N29" s="410" t="s">
        <v>546</v>
      </c>
      <c r="O29" s="412" t="s">
        <v>547</v>
      </c>
      <c r="P29" s="398">
        <v>117</v>
      </c>
      <c r="Q29" s="399" t="s">
        <v>629</v>
      </c>
      <c r="R29" s="398">
        <v>40</v>
      </c>
      <c r="S29" s="402">
        <v>6716000489</v>
      </c>
      <c r="T29" s="415">
        <v>691.2</v>
      </c>
      <c r="U29" s="394" t="s">
        <v>565</v>
      </c>
      <c r="V29" s="394">
        <v>0.75</v>
      </c>
      <c r="W29" s="415"/>
      <c r="X29" s="394">
        <v>51.03</v>
      </c>
      <c r="Y29" s="404">
        <f t="shared" si="1"/>
        <v>35271.936000000002</v>
      </c>
      <c r="Z29" s="405" t="s">
        <v>335</v>
      </c>
      <c r="AA29" s="406"/>
    </row>
    <row r="30" spans="1:32" ht="33.75">
      <c r="A30" s="865"/>
      <c r="B30" s="865"/>
      <c r="C30" s="865"/>
      <c r="D30" s="865"/>
      <c r="E30" s="865"/>
      <c r="F30" s="865"/>
      <c r="G30" s="394" t="s">
        <v>573</v>
      </c>
      <c r="H30" s="409">
        <v>6716000489</v>
      </c>
      <c r="I30" s="409">
        <v>12574621</v>
      </c>
      <c r="J30" s="416"/>
      <c r="K30" s="417"/>
      <c r="L30" s="409" t="s">
        <v>517</v>
      </c>
      <c r="M30" s="400">
        <v>5</v>
      </c>
      <c r="N30" s="399" t="s">
        <v>546</v>
      </c>
      <c r="O30" s="418" t="s">
        <v>547</v>
      </c>
      <c r="P30" s="398">
        <v>118</v>
      </c>
      <c r="Q30" s="399" t="s">
        <v>820</v>
      </c>
      <c r="R30" s="398">
        <v>40</v>
      </c>
      <c r="S30" s="402">
        <v>6716000489</v>
      </c>
      <c r="T30" s="415">
        <v>901.2</v>
      </c>
      <c r="U30" s="394" t="s">
        <v>565</v>
      </c>
      <c r="V30" s="394">
        <v>0.75</v>
      </c>
      <c r="W30" s="415"/>
      <c r="X30" s="394">
        <v>51.03</v>
      </c>
      <c r="Y30" s="404">
        <f t="shared" si="1"/>
        <v>45988.236000000004</v>
      </c>
      <c r="Z30" s="405" t="s">
        <v>335</v>
      </c>
      <c r="AA30" s="406"/>
    </row>
    <row r="31" spans="1:32" ht="22.5">
      <c r="A31" s="865"/>
      <c r="B31" s="865"/>
      <c r="C31" s="865"/>
      <c r="D31" s="865"/>
      <c r="E31" s="865"/>
      <c r="F31" s="865"/>
      <c r="G31" s="420" t="s">
        <v>574</v>
      </c>
      <c r="H31" s="409">
        <v>6716000489</v>
      </c>
      <c r="I31" s="409">
        <v>12574621</v>
      </c>
      <c r="J31" s="416"/>
      <c r="K31" s="417"/>
      <c r="L31" s="409" t="s">
        <v>517</v>
      </c>
      <c r="M31" s="400">
        <v>5</v>
      </c>
      <c r="N31" s="399" t="s">
        <v>546</v>
      </c>
      <c r="O31" s="418" t="s">
        <v>547</v>
      </c>
      <c r="P31" s="398">
        <v>119</v>
      </c>
      <c r="Q31" s="399" t="s">
        <v>821</v>
      </c>
      <c r="R31" s="398">
        <v>40</v>
      </c>
      <c r="S31" s="402">
        <v>6716000489</v>
      </c>
      <c r="T31" s="415">
        <v>399.1</v>
      </c>
      <c r="U31" s="394" t="s">
        <v>565</v>
      </c>
      <c r="V31" s="394">
        <v>0.75</v>
      </c>
      <c r="W31" s="415"/>
      <c r="X31" s="394">
        <v>51.03</v>
      </c>
      <c r="Y31" s="404">
        <f t="shared" si="1"/>
        <v>20366.073</v>
      </c>
      <c r="Z31" s="405" t="s">
        <v>335</v>
      </c>
      <c r="AA31" s="406"/>
    </row>
    <row r="32" spans="1:32" ht="22.5">
      <c r="A32" s="865"/>
      <c r="B32" s="865"/>
      <c r="C32" s="865"/>
      <c r="D32" s="865"/>
      <c r="E32" s="865"/>
      <c r="F32" s="865"/>
      <c r="G32" s="394" t="s">
        <v>575</v>
      </c>
      <c r="H32" s="409">
        <v>6716000489</v>
      </c>
      <c r="I32" s="409">
        <v>12574621</v>
      </c>
      <c r="J32" s="416"/>
      <c r="K32" s="417"/>
      <c r="L32" s="409" t="s">
        <v>517</v>
      </c>
      <c r="M32" s="400">
        <v>5</v>
      </c>
      <c r="N32" s="410" t="s">
        <v>546</v>
      </c>
      <c r="O32" s="418" t="s">
        <v>547</v>
      </c>
      <c r="P32" s="398">
        <v>120</v>
      </c>
      <c r="Q32" s="399" t="s">
        <v>822</v>
      </c>
      <c r="R32" s="398">
        <v>40</v>
      </c>
      <c r="S32" s="402">
        <v>6716000489</v>
      </c>
      <c r="T32" s="415">
        <v>704.3</v>
      </c>
      <c r="U32" s="394" t="s">
        <v>565</v>
      </c>
      <c r="V32" s="394">
        <v>0.75</v>
      </c>
      <c r="W32" s="415"/>
      <c r="X32" s="394">
        <v>51.03</v>
      </c>
      <c r="Y32" s="404">
        <f t="shared" si="1"/>
        <v>35940.428999999996</v>
      </c>
      <c r="Z32" s="405" t="s">
        <v>335</v>
      </c>
      <c r="AA32" s="406"/>
    </row>
    <row r="33" spans="1:27" ht="22.5">
      <c r="A33" s="865"/>
      <c r="B33" s="865"/>
      <c r="C33" s="865"/>
      <c r="D33" s="865"/>
      <c r="E33" s="865"/>
      <c r="F33" s="865"/>
      <c r="G33" s="394" t="s">
        <v>576</v>
      </c>
      <c r="H33" s="409">
        <v>6716000489</v>
      </c>
      <c r="I33" s="409">
        <v>12574621</v>
      </c>
      <c r="J33" s="416"/>
      <c r="K33" s="417"/>
      <c r="L33" s="409" t="s">
        <v>517</v>
      </c>
      <c r="M33" s="400">
        <v>5</v>
      </c>
      <c r="N33" s="399" t="s">
        <v>546</v>
      </c>
      <c r="O33" s="401" t="s">
        <v>547</v>
      </c>
      <c r="P33" s="398">
        <v>121</v>
      </c>
      <c r="Q33" s="399" t="s">
        <v>823</v>
      </c>
      <c r="R33" s="398">
        <v>40</v>
      </c>
      <c r="S33" s="402">
        <v>6716000489</v>
      </c>
      <c r="T33" s="415">
        <v>515.79999999999995</v>
      </c>
      <c r="U33" s="394" t="s">
        <v>565</v>
      </c>
      <c r="V33" s="394">
        <v>0.75</v>
      </c>
      <c r="W33" s="415"/>
      <c r="X33" s="394">
        <v>51.03</v>
      </c>
      <c r="Y33" s="404">
        <f t="shared" si="1"/>
        <v>26321.273999999998</v>
      </c>
      <c r="Z33" s="405" t="s">
        <v>335</v>
      </c>
      <c r="AA33" s="406"/>
    </row>
    <row r="34" spans="1:27" ht="22.5">
      <c r="A34" s="865"/>
      <c r="B34" s="865"/>
      <c r="C34" s="865"/>
      <c r="D34" s="865"/>
      <c r="E34" s="865"/>
      <c r="F34" s="865"/>
      <c r="G34" s="394" t="s">
        <v>577</v>
      </c>
      <c r="H34" s="409">
        <v>6716000489</v>
      </c>
      <c r="I34" s="409">
        <v>12574621</v>
      </c>
      <c r="J34" s="416"/>
      <c r="K34" s="417"/>
      <c r="L34" s="409" t="s">
        <v>517</v>
      </c>
      <c r="M34" s="400">
        <v>5</v>
      </c>
      <c r="N34" s="410" t="s">
        <v>546</v>
      </c>
      <c r="O34" s="412" t="s">
        <v>547</v>
      </c>
      <c r="P34" s="398">
        <v>122</v>
      </c>
      <c r="Q34" s="399" t="s">
        <v>824</v>
      </c>
      <c r="R34" s="398">
        <v>40</v>
      </c>
      <c r="S34" s="402">
        <v>6716000489</v>
      </c>
      <c r="T34" s="415">
        <v>500.8</v>
      </c>
      <c r="U34" s="394" t="s">
        <v>565</v>
      </c>
      <c r="V34" s="394">
        <v>0.75</v>
      </c>
      <c r="W34" s="415"/>
      <c r="X34" s="394">
        <v>51.03</v>
      </c>
      <c r="Y34" s="404">
        <f t="shared" si="1"/>
        <v>25555.824000000001</v>
      </c>
      <c r="Z34" s="405" t="s">
        <v>335</v>
      </c>
      <c r="AA34" s="406"/>
    </row>
    <row r="35" spans="1:27" ht="33.75">
      <c r="A35" s="865"/>
      <c r="B35" s="865"/>
      <c r="C35" s="865"/>
      <c r="D35" s="865"/>
      <c r="E35" s="865"/>
      <c r="F35" s="865"/>
      <c r="G35" s="394" t="s">
        <v>578</v>
      </c>
      <c r="H35" s="409">
        <v>6716000489</v>
      </c>
      <c r="I35" s="409">
        <v>12574621</v>
      </c>
      <c r="J35" s="416"/>
      <c r="K35" s="417"/>
      <c r="L35" s="409" t="s">
        <v>517</v>
      </c>
      <c r="M35" s="400">
        <v>5</v>
      </c>
      <c r="N35" s="399" t="s">
        <v>546</v>
      </c>
      <c r="O35" s="418" t="s">
        <v>547</v>
      </c>
      <c r="P35" s="398"/>
      <c r="Q35" s="399" t="s">
        <v>825</v>
      </c>
      <c r="R35" s="398">
        <v>40</v>
      </c>
      <c r="S35" s="402">
        <v>6716000489</v>
      </c>
      <c r="T35" s="415">
        <v>502.4</v>
      </c>
      <c r="U35" s="394" t="s">
        <v>579</v>
      </c>
      <c r="V35" s="394">
        <v>0.75</v>
      </c>
      <c r="W35" s="415"/>
      <c r="X35" s="394">
        <v>51.03</v>
      </c>
      <c r="Y35" s="404">
        <f t="shared" si="1"/>
        <v>25637.471999999998</v>
      </c>
      <c r="Z35" s="405" t="s">
        <v>335</v>
      </c>
      <c r="AA35" s="406"/>
    </row>
    <row r="36" spans="1:27" ht="33.75">
      <c r="A36" s="865"/>
      <c r="B36" s="865"/>
      <c r="C36" s="865"/>
      <c r="D36" s="865"/>
      <c r="E36" s="865"/>
      <c r="F36" s="865"/>
      <c r="G36" s="394" t="s">
        <v>580</v>
      </c>
      <c r="H36" s="409">
        <v>6716000489</v>
      </c>
      <c r="I36" s="409">
        <v>12574621</v>
      </c>
      <c r="J36" s="416"/>
      <c r="K36" s="417"/>
      <c r="L36" s="409" t="s">
        <v>517</v>
      </c>
      <c r="M36" s="400">
        <v>5</v>
      </c>
      <c r="N36" s="399" t="s">
        <v>546</v>
      </c>
      <c r="O36" s="418" t="s">
        <v>547</v>
      </c>
      <c r="P36" s="398"/>
      <c r="Q36" s="399" t="s">
        <v>826</v>
      </c>
      <c r="R36" s="398">
        <v>40</v>
      </c>
      <c r="S36" s="402">
        <v>6716000489</v>
      </c>
      <c r="T36" s="415">
        <v>499.7</v>
      </c>
      <c r="U36" s="394" t="s">
        <v>579</v>
      </c>
      <c r="V36" s="394">
        <v>0.75</v>
      </c>
      <c r="W36" s="415"/>
      <c r="X36" s="394">
        <v>51.03</v>
      </c>
      <c r="Y36" s="404">
        <f t="shared" si="1"/>
        <v>25499.690999999999</v>
      </c>
      <c r="Z36" s="405" t="s">
        <v>335</v>
      </c>
      <c r="AA36" s="406"/>
    </row>
    <row r="37" spans="1:27" ht="33.75">
      <c r="A37" s="865"/>
      <c r="B37" s="865"/>
      <c r="C37" s="865"/>
      <c r="D37" s="865"/>
      <c r="E37" s="865"/>
      <c r="F37" s="865"/>
      <c r="G37" s="394" t="s">
        <v>581</v>
      </c>
      <c r="H37" s="409">
        <v>6716000489</v>
      </c>
      <c r="I37" s="409">
        <v>12574621</v>
      </c>
      <c r="J37" s="416"/>
      <c r="K37" s="417"/>
      <c r="L37" s="409" t="s">
        <v>517</v>
      </c>
      <c r="M37" s="400">
        <v>5</v>
      </c>
      <c r="N37" s="410" t="s">
        <v>546</v>
      </c>
      <c r="O37" s="418" t="s">
        <v>547</v>
      </c>
      <c r="P37" s="398"/>
      <c r="Q37" s="399" t="s">
        <v>827</v>
      </c>
      <c r="R37" s="398">
        <v>40</v>
      </c>
      <c r="S37" s="402">
        <v>6716000489</v>
      </c>
      <c r="T37" s="415">
        <v>502.7</v>
      </c>
      <c r="U37" s="394" t="s">
        <v>579</v>
      </c>
      <c r="V37" s="394">
        <v>0.75</v>
      </c>
      <c r="W37" s="415"/>
      <c r="X37" s="394">
        <v>51.03</v>
      </c>
      <c r="Y37" s="404">
        <f t="shared" si="1"/>
        <v>25652.780999999999</v>
      </c>
      <c r="Z37" s="405" t="s">
        <v>335</v>
      </c>
      <c r="AA37" s="406"/>
    </row>
    <row r="38" spans="1:27" ht="22.5">
      <c r="A38" s="865"/>
      <c r="B38" s="865"/>
      <c r="C38" s="865"/>
      <c r="D38" s="865"/>
      <c r="E38" s="865"/>
      <c r="F38" s="865"/>
      <c r="G38" s="394" t="s">
        <v>582</v>
      </c>
      <c r="H38" s="409">
        <v>6716000489</v>
      </c>
      <c r="I38" s="409">
        <v>12574621</v>
      </c>
      <c r="J38" s="416"/>
      <c r="K38" s="417"/>
      <c r="L38" s="409" t="s">
        <v>517</v>
      </c>
      <c r="M38" s="400">
        <v>5</v>
      </c>
      <c r="N38" s="399" t="s">
        <v>546</v>
      </c>
      <c r="O38" s="401" t="s">
        <v>547</v>
      </c>
      <c r="P38" s="398"/>
      <c r="Q38" s="399" t="s">
        <v>828</v>
      </c>
      <c r="R38" s="398">
        <v>40</v>
      </c>
      <c r="S38" s="402">
        <v>6716000489</v>
      </c>
      <c r="T38" s="415">
        <v>644.1</v>
      </c>
      <c r="U38" s="394" t="s">
        <v>579</v>
      </c>
      <c r="V38" s="394">
        <v>0.75</v>
      </c>
      <c r="W38" s="415"/>
      <c r="X38" s="394">
        <v>51.03</v>
      </c>
      <c r="Y38" s="404">
        <f t="shared" si="1"/>
        <v>32868.423000000003</v>
      </c>
      <c r="Z38" s="405" t="s">
        <v>335</v>
      </c>
      <c r="AA38" s="406"/>
    </row>
    <row r="39" spans="1:27" ht="22.5">
      <c r="A39" s="865"/>
      <c r="B39" s="865"/>
      <c r="C39" s="865"/>
      <c r="D39" s="865"/>
      <c r="E39" s="865"/>
      <c r="F39" s="865"/>
      <c r="G39" s="394" t="s">
        <v>583</v>
      </c>
      <c r="H39" s="409">
        <v>6716000489</v>
      </c>
      <c r="I39" s="409">
        <v>12574621</v>
      </c>
      <c r="J39" s="416"/>
      <c r="K39" s="417"/>
      <c r="L39" s="409" t="s">
        <v>517</v>
      </c>
      <c r="M39" s="400">
        <v>5</v>
      </c>
      <c r="N39" s="410" t="s">
        <v>546</v>
      </c>
      <c r="O39" s="412" t="s">
        <v>547</v>
      </c>
      <c r="P39" s="398"/>
      <c r="Q39" s="399" t="s">
        <v>829</v>
      </c>
      <c r="R39" s="398">
        <v>40</v>
      </c>
      <c r="S39" s="402">
        <v>6716000489</v>
      </c>
      <c r="T39" s="415">
        <v>741.8</v>
      </c>
      <c r="U39" s="394" t="s">
        <v>584</v>
      </c>
      <c r="V39" s="394">
        <v>0.75</v>
      </c>
      <c r="W39" s="415"/>
      <c r="X39" s="394">
        <v>51.03</v>
      </c>
      <c r="Y39" s="404">
        <f t="shared" si="1"/>
        <v>37854.053999999996</v>
      </c>
      <c r="Z39" s="405" t="s">
        <v>335</v>
      </c>
      <c r="AA39" s="406"/>
    </row>
    <row r="40" spans="1:27" ht="22.5">
      <c r="A40" s="865"/>
      <c r="B40" s="865"/>
      <c r="C40" s="865"/>
      <c r="D40" s="865"/>
      <c r="E40" s="865"/>
      <c r="F40" s="865"/>
      <c r="G40" s="394" t="s">
        <v>585</v>
      </c>
      <c r="H40" s="409">
        <v>6716000489</v>
      </c>
      <c r="I40" s="409">
        <v>12574621</v>
      </c>
      <c r="J40" s="416"/>
      <c r="K40" s="417"/>
      <c r="L40" s="409" t="s">
        <v>517</v>
      </c>
      <c r="M40" s="400">
        <v>5</v>
      </c>
      <c r="N40" s="399" t="s">
        <v>546</v>
      </c>
      <c r="O40" s="418" t="s">
        <v>547</v>
      </c>
      <c r="P40" s="398"/>
      <c r="Q40" s="399" t="s">
        <v>830</v>
      </c>
      <c r="R40" s="398">
        <v>40</v>
      </c>
      <c r="S40" s="402">
        <v>6716000489</v>
      </c>
      <c r="T40" s="415">
        <v>599.79999999999995</v>
      </c>
      <c r="U40" s="394" t="s">
        <v>584</v>
      </c>
      <c r="V40" s="394">
        <v>0.75</v>
      </c>
      <c r="W40" s="415"/>
      <c r="X40" s="394">
        <v>51.03</v>
      </c>
      <c r="Y40" s="404">
        <f t="shared" si="1"/>
        <v>30607.793999999998</v>
      </c>
      <c r="Z40" s="405" t="s">
        <v>335</v>
      </c>
      <c r="AA40" s="406"/>
    </row>
    <row r="41" spans="1:27" ht="22.5">
      <c r="A41" s="865"/>
      <c r="B41" s="865"/>
      <c r="C41" s="865"/>
      <c r="D41" s="865"/>
      <c r="E41" s="865"/>
      <c r="F41" s="865"/>
      <c r="G41" s="394" t="s">
        <v>586</v>
      </c>
      <c r="H41" s="409">
        <v>6716000489</v>
      </c>
      <c r="I41" s="409">
        <v>12574621</v>
      </c>
      <c r="J41" s="416"/>
      <c r="K41" s="417"/>
      <c r="L41" s="409" t="s">
        <v>517</v>
      </c>
      <c r="M41" s="400">
        <v>5</v>
      </c>
      <c r="N41" s="399" t="s">
        <v>546</v>
      </c>
      <c r="O41" s="418" t="s">
        <v>547</v>
      </c>
      <c r="P41" s="398"/>
      <c r="Q41" s="399" t="s">
        <v>831</v>
      </c>
      <c r="R41" s="398">
        <v>40</v>
      </c>
      <c r="S41" s="402">
        <v>6716000489</v>
      </c>
      <c r="T41" s="415">
        <v>506.4</v>
      </c>
      <c r="U41" s="394" t="s">
        <v>584</v>
      </c>
      <c r="V41" s="394">
        <v>0.75</v>
      </c>
      <c r="W41" s="415"/>
      <c r="X41" s="394">
        <v>51.03</v>
      </c>
      <c r="Y41" s="404">
        <f t="shared" si="1"/>
        <v>25841.592000000001</v>
      </c>
      <c r="Z41" s="405" t="s">
        <v>335</v>
      </c>
      <c r="AA41" s="406"/>
    </row>
    <row r="42" spans="1:27" ht="22.5">
      <c r="A42" s="865"/>
      <c r="B42" s="865"/>
      <c r="C42" s="865"/>
      <c r="D42" s="865"/>
      <c r="E42" s="865"/>
      <c r="F42" s="865"/>
      <c r="G42" s="394" t="s">
        <v>587</v>
      </c>
      <c r="H42" s="409">
        <v>6716000489</v>
      </c>
      <c r="I42" s="409">
        <v>12574621</v>
      </c>
      <c r="J42" s="416"/>
      <c r="K42" s="417"/>
      <c r="L42" s="409" t="s">
        <v>517</v>
      </c>
      <c r="M42" s="400">
        <v>5</v>
      </c>
      <c r="N42" s="410" t="s">
        <v>546</v>
      </c>
      <c r="O42" s="418" t="s">
        <v>547</v>
      </c>
      <c r="P42" s="398"/>
      <c r="Q42" s="399" t="s">
        <v>832</v>
      </c>
      <c r="R42" s="398">
        <v>40</v>
      </c>
      <c r="S42" s="402">
        <v>6716000489</v>
      </c>
      <c r="T42" s="415">
        <v>492</v>
      </c>
      <c r="U42" s="394" t="s">
        <v>584</v>
      </c>
      <c r="V42" s="394">
        <v>0.75</v>
      </c>
      <c r="W42" s="415"/>
      <c r="X42" s="394">
        <v>51.03</v>
      </c>
      <c r="Y42" s="404">
        <f t="shared" si="1"/>
        <v>25106.760000000002</v>
      </c>
      <c r="Z42" s="405" t="s">
        <v>335</v>
      </c>
      <c r="AA42" s="406"/>
    </row>
    <row r="43" spans="1:27" ht="22.5">
      <c r="A43" s="865"/>
      <c r="B43" s="865"/>
      <c r="C43" s="865"/>
      <c r="D43" s="865"/>
      <c r="E43" s="865"/>
      <c r="F43" s="865"/>
      <c r="G43" s="394" t="s">
        <v>588</v>
      </c>
      <c r="H43" s="409">
        <v>6716000489</v>
      </c>
      <c r="I43" s="409">
        <v>12574621</v>
      </c>
      <c r="J43" s="416"/>
      <c r="K43" s="417"/>
      <c r="L43" s="409" t="s">
        <v>517</v>
      </c>
      <c r="M43" s="400">
        <v>5</v>
      </c>
      <c r="N43" s="399" t="s">
        <v>546</v>
      </c>
      <c r="O43" s="401" t="s">
        <v>547</v>
      </c>
      <c r="P43" s="398"/>
      <c r="Q43" s="399" t="s">
        <v>833</v>
      </c>
      <c r="R43" s="398">
        <v>40</v>
      </c>
      <c r="S43" s="402">
        <v>6716000489</v>
      </c>
      <c r="T43" s="415">
        <v>700.9</v>
      </c>
      <c r="U43" s="394" t="s">
        <v>584</v>
      </c>
      <c r="V43" s="394">
        <v>0.75</v>
      </c>
      <c r="W43" s="415"/>
      <c r="X43" s="394">
        <v>51.03</v>
      </c>
      <c r="Y43" s="404">
        <f t="shared" si="1"/>
        <v>35766.926999999996</v>
      </c>
      <c r="Z43" s="405" t="s">
        <v>335</v>
      </c>
      <c r="AA43" s="406"/>
    </row>
    <row r="44" spans="1:27" ht="22.5">
      <c r="A44" s="865"/>
      <c r="B44" s="865"/>
      <c r="C44" s="865"/>
      <c r="D44" s="865"/>
      <c r="E44" s="865"/>
      <c r="F44" s="865"/>
      <c r="G44" s="394" t="s">
        <v>589</v>
      </c>
      <c r="H44" s="409">
        <v>6716000489</v>
      </c>
      <c r="I44" s="409">
        <v>12574621</v>
      </c>
      <c r="J44" s="416"/>
      <c r="K44" s="417"/>
      <c r="L44" s="409" t="s">
        <v>517</v>
      </c>
      <c r="M44" s="400">
        <v>5</v>
      </c>
      <c r="N44" s="410" t="s">
        <v>546</v>
      </c>
      <c r="O44" s="412" t="s">
        <v>547</v>
      </c>
      <c r="P44" s="398"/>
      <c r="Q44" s="399" t="s">
        <v>834</v>
      </c>
      <c r="R44" s="398">
        <v>40</v>
      </c>
      <c r="S44" s="402">
        <v>6716000489</v>
      </c>
      <c r="T44" s="415">
        <v>598.5</v>
      </c>
      <c r="U44" s="394" t="s">
        <v>584</v>
      </c>
      <c r="V44" s="394">
        <v>0.75</v>
      </c>
      <c r="W44" s="415"/>
      <c r="X44" s="394">
        <v>51.03</v>
      </c>
      <c r="Y44" s="404">
        <f t="shared" si="1"/>
        <v>30541.455000000002</v>
      </c>
      <c r="Z44" s="405" t="s">
        <v>335</v>
      </c>
      <c r="AA44" s="406"/>
    </row>
    <row r="45" spans="1:27" ht="22.5">
      <c r="A45" s="865"/>
      <c r="B45" s="865"/>
      <c r="C45" s="865"/>
      <c r="D45" s="865"/>
      <c r="E45" s="865"/>
      <c r="F45" s="865"/>
      <c r="G45" s="394" t="s">
        <v>590</v>
      </c>
      <c r="H45" s="409">
        <v>6716000489</v>
      </c>
      <c r="I45" s="409">
        <v>12574621</v>
      </c>
      <c r="J45" s="416"/>
      <c r="K45" s="417"/>
      <c r="L45" s="409" t="s">
        <v>517</v>
      </c>
      <c r="M45" s="400">
        <v>5</v>
      </c>
      <c r="N45" s="399" t="s">
        <v>546</v>
      </c>
      <c r="O45" s="418" t="s">
        <v>547</v>
      </c>
      <c r="P45" s="398"/>
      <c r="Q45" s="399" t="s">
        <v>835</v>
      </c>
      <c r="R45" s="398">
        <v>40</v>
      </c>
      <c r="S45" s="402">
        <v>6716000489</v>
      </c>
      <c r="T45" s="415">
        <v>509.1</v>
      </c>
      <c r="U45" s="394" t="s">
        <v>584</v>
      </c>
      <c r="V45" s="394">
        <v>0.75</v>
      </c>
      <c r="W45" s="415"/>
      <c r="X45" s="394">
        <v>51.03</v>
      </c>
      <c r="Y45" s="404">
        <f t="shared" si="1"/>
        <v>25979.373000000003</v>
      </c>
      <c r="Z45" s="405" t="s">
        <v>335</v>
      </c>
      <c r="AA45" s="406"/>
    </row>
    <row r="46" spans="1:27" ht="22.5">
      <c r="A46" s="865"/>
      <c r="B46" s="865"/>
      <c r="C46" s="865"/>
      <c r="D46" s="865"/>
      <c r="E46" s="865"/>
      <c r="F46" s="865"/>
      <c r="G46" s="394" t="s">
        <v>591</v>
      </c>
      <c r="H46" s="409">
        <v>6716000489</v>
      </c>
      <c r="I46" s="409">
        <v>12574621</v>
      </c>
      <c r="J46" s="416"/>
      <c r="K46" s="417"/>
      <c r="L46" s="409" t="s">
        <v>517</v>
      </c>
      <c r="M46" s="400">
        <v>5</v>
      </c>
      <c r="N46" s="399" t="s">
        <v>546</v>
      </c>
      <c r="O46" s="418" t="s">
        <v>547</v>
      </c>
      <c r="P46" s="398"/>
      <c r="Q46" s="399" t="s">
        <v>836</v>
      </c>
      <c r="R46" s="398">
        <v>40</v>
      </c>
      <c r="S46" s="402">
        <v>6716000489</v>
      </c>
      <c r="T46" s="415">
        <v>512.6</v>
      </c>
      <c r="U46" s="394" t="s">
        <v>584</v>
      </c>
      <c r="V46" s="394">
        <v>0.75</v>
      </c>
      <c r="W46" s="415"/>
      <c r="X46" s="394">
        <v>51.03</v>
      </c>
      <c r="Y46" s="404">
        <f t="shared" si="1"/>
        <v>26157.978000000003</v>
      </c>
      <c r="Z46" s="405" t="s">
        <v>335</v>
      </c>
      <c r="AA46" s="406"/>
    </row>
    <row r="47" spans="1:27" ht="22.5">
      <c r="A47" s="865"/>
      <c r="B47" s="865"/>
      <c r="C47" s="865"/>
      <c r="D47" s="865"/>
      <c r="E47" s="865"/>
      <c r="F47" s="865"/>
      <c r="G47" s="394" t="s">
        <v>592</v>
      </c>
      <c r="H47" s="409">
        <v>6716000489</v>
      </c>
      <c r="I47" s="409">
        <v>12574621</v>
      </c>
      <c r="J47" s="416"/>
      <c r="K47" s="417"/>
      <c r="L47" s="409" t="s">
        <v>517</v>
      </c>
      <c r="M47" s="400">
        <v>5</v>
      </c>
      <c r="N47" s="410" t="s">
        <v>546</v>
      </c>
      <c r="O47" s="418" t="s">
        <v>547</v>
      </c>
      <c r="P47" s="398"/>
      <c r="Q47" s="399" t="s">
        <v>837</v>
      </c>
      <c r="R47" s="398">
        <v>40</v>
      </c>
      <c r="S47" s="402">
        <v>6716000489</v>
      </c>
      <c r="T47" s="415">
        <v>598.70000000000005</v>
      </c>
      <c r="U47" s="394" t="s">
        <v>584</v>
      </c>
      <c r="V47" s="394">
        <v>0.75</v>
      </c>
      <c r="W47" s="415"/>
      <c r="X47" s="394">
        <v>51.03</v>
      </c>
      <c r="Y47" s="404">
        <f t="shared" si="1"/>
        <v>30551.661000000004</v>
      </c>
      <c r="Z47" s="405" t="s">
        <v>335</v>
      </c>
      <c r="AA47" s="406"/>
    </row>
    <row r="48" spans="1:27" ht="22.5">
      <c r="A48" s="865"/>
      <c r="B48" s="865"/>
      <c r="C48" s="865"/>
      <c r="D48" s="865"/>
      <c r="E48" s="865"/>
      <c r="F48" s="865"/>
      <c r="G48" s="394" t="s">
        <v>593</v>
      </c>
      <c r="H48" s="409">
        <v>6716000489</v>
      </c>
      <c r="I48" s="409">
        <v>12574621</v>
      </c>
      <c r="J48" s="416"/>
      <c r="K48" s="417"/>
      <c r="L48" s="409" t="s">
        <v>517</v>
      </c>
      <c r="M48" s="400">
        <v>5</v>
      </c>
      <c r="N48" s="410" t="s">
        <v>546</v>
      </c>
      <c r="O48" s="412" t="s">
        <v>547</v>
      </c>
      <c r="P48" s="398"/>
      <c r="Q48" s="399" t="s">
        <v>838</v>
      </c>
      <c r="R48" s="398">
        <v>40</v>
      </c>
      <c r="S48" s="402">
        <v>6716000489</v>
      </c>
      <c r="T48" s="415">
        <v>494.5</v>
      </c>
      <c r="U48" s="394" t="s">
        <v>584</v>
      </c>
      <c r="V48" s="394">
        <v>0.75</v>
      </c>
      <c r="W48" s="415"/>
      <c r="X48" s="394">
        <v>51.03</v>
      </c>
      <c r="Y48" s="404">
        <f t="shared" si="1"/>
        <v>25234.334999999999</v>
      </c>
      <c r="Z48" s="405" t="s">
        <v>335</v>
      </c>
      <c r="AA48" s="406"/>
    </row>
    <row r="49" spans="1:27" ht="33.75">
      <c r="A49" s="865"/>
      <c r="B49" s="865"/>
      <c r="C49" s="865"/>
      <c r="D49" s="865"/>
      <c r="E49" s="865"/>
      <c r="F49" s="865"/>
      <c r="G49" s="394" t="s">
        <v>594</v>
      </c>
      <c r="H49" s="409">
        <v>6716000489</v>
      </c>
      <c r="I49" s="409">
        <v>12574621</v>
      </c>
      <c r="J49" s="416"/>
      <c r="K49" s="417"/>
      <c r="L49" s="409" t="s">
        <v>517</v>
      </c>
      <c r="M49" s="400">
        <v>5</v>
      </c>
      <c r="N49" s="399" t="s">
        <v>546</v>
      </c>
      <c r="O49" s="418" t="s">
        <v>547</v>
      </c>
      <c r="P49" s="398"/>
      <c r="Q49" s="399" t="s">
        <v>839</v>
      </c>
      <c r="R49" s="398">
        <v>40</v>
      </c>
      <c r="S49" s="402">
        <v>6716000489</v>
      </c>
      <c r="T49" s="415">
        <v>498.6</v>
      </c>
      <c r="U49" s="394" t="s">
        <v>579</v>
      </c>
      <c r="V49" s="394">
        <v>0.75</v>
      </c>
      <c r="W49" s="415"/>
      <c r="X49" s="394">
        <v>51.03</v>
      </c>
      <c r="Y49" s="404">
        <f t="shared" si="1"/>
        <v>25443.558000000001</v>
      </c>
      <c r="Z49" s="405" t="s">
        <v>335</v>
      </c>
      <c r="AA49" s="406"/>
    </row>
    <row r="50" spans="1:27" ht="33.75">
      <c r="A50" s="865"/>
      <c r="B50" s="865"/>
      <c r="C50" s="865"/>
      <c r="D50" s="865"/>
      <c r="E50" s="865"/>
      <c r="F50" s="865"/>
      <c r="G50" s="394" t="s">
        <v>595</v>
      </c>
      <c r="H50" s="409">
        <v>6716000489</v>
      </c>
      <c r="I50" s="409">
        <v>12574621</v>
      </c>
      <c r="J50" s="416"/>
      <c r="K50" s="417"/>
      <c r="L50" s="409" t="s">
        <v>517</v>
      </c>
      <c r="M50" s="400">
        <v>5</v>
      </c>
      <c r="N50" s="399" t="s">
        <v>546</v>
      </c>
      <c r="O50" s="418" t="s">
        <v>547</v>
      </c>
      <c r="P50" s="398"/>
      <c r="Q50" s="399" t="s">
        <v>840</v>
      </c>
      <c r="R50" s="398">
        <v>40</v>
      </c>
      <c r="S50" s="402">
        <v>6716000489</v>
      </c>
      <c r="T50" s="415">
        <v>498.6</v>
      </c>
      <c r="U50" s="394" t="s">
        <v>596</v>
      </c>
      <c r="V50" s="394">
        <v>0.75</v>
      </c>
      <c r="W50" s="415"/>
      <c r="X50" s="394">
        <v>51.03</v>
      </c>
      <c r="Y50" s="404">
        <f t="shared" si="1"/>
        <v>25443.558000000001</v>
      </c>
      <c r="Z50" s="405" t="s">
        <v>335</v>
      </c>
      <c r="AA50" s="406"/>
    </row>
    <row r="51" spans="1:27" ht="45">
      <c r="A51" s="865"/>
      <c r="B51" s="865"/>
      <c r="C51" s="865"/>
      <c r="D51" s="865"/>
      <c r="E51" s="865"/>
      <c r="F51" s="865"/>
      <c r="G51" s="408" t="s">
        <v>597</v>
      </c>
      <c r="H51" s="409">
        <v>6716000489</v>
      </c>
      <c r="I51" s="409">
        <v>12574621</v>
      </c>
      <c r="J51" s="416"/>
      <c r="K51" s="417"/>
      <c r="L51" s="409" t="s">
        <v>517</v>
      </c>
      <c r="M51" s="400">
        <v>5</v>
      </c>
      <c r="N51" s="410" t="s">
        <v>546</v>
      </c>
      <c r="O51" s="418" t="s">
        <v>547</v>
      </c>
      <c r="P51" s="398"/>
      <c r="Q51" s="399" t="s">
        <v>841</v>
      </c>
      <c r="R51" s="398">
        <v>40</v>
      </c>
      <c r="S51" s="402">
        <v>6716000489</v>
      </c>
      <c r="T51" s="415">
        <v>496.1</v>
      </c>
      <c r="U51" s="394" t="s">
        <v>596</v>
      </c>
      <c r="V51" s="394">
        <v>0.75</v>
      </c>
      <c r="W51" s="415"/>
      <c r="X51" s="394">
        <v>51.03</v>
      </c>
      <c r="Y51" s="404">
        <f t="shared" si="1"/>
        <v>25315.983</v>
      </c>
      <c r="Z51" s="405" t="s">
        <v>335</v>
      </c>
      <c r="AA51" s="406"/>
    </row>
    <row r="52" spans="1:27" ht="45">
      <c r="A52" s="865"/>
      <c r="B52" s="865"/>
      <c r="C52" s="865"/>
      <c r="D52" s="865"/>
      <c r="E52" s="865"/>
      <c r="F52" s="865"/>
      <c r="G52" s="394" t="s">
        <v>598</v>
      </c>
      <c r="H52" s="409">
        <v>6716000489</v>
      </c>
      <c r="I52" s="409">
        <v>12574621</v>
      </c>
      <c r="J52" s="416"/>
      <c r="K52" s="417"/>
      <c r="L52" s="409" t="s">
        <v>517</v>
      </c>
      <c r="M52" s="400">
        <v>5</v>
      </c>
      <c r="N52" s="399" t="s">
        <v>546</v>
      </c>
      <c r="O52" s="418" t="s">
        <v>547</v>
      </c>
      <c r="P52" s="398"/>
      <c r="Q52" s="399" t="s">
        <v>842</v>
      </c>
      <c r="R52" s="398">
        <v>40</v>
      </c>
      <c r="S52" s="402">
        <v>6716000489</v>
      </c>
      <c r="T52" s="415">
        <v>124.4</v>
      </c>
      <c r="U52" s="394" t="s">
        <v>584</v>
      </c>
      <c r="V52" s="394">
        <v>0.75</v>
      </c>
      <c r="W52" s="415"/>
      <c r="X52" s="394">
        <v>51.03</v>
      </c>
      <c r="Y52" s="404">
        <f t="shared" si="1"/>
        <v>6348.1320000000005</v>
      </c>
      <c r="Z52" s="405" t="s">
        <v>335</v>
      </c>
      <c r="AA52" s="406"/>
    </row>
    <row r="53" spans="1:27" ht="56.25">
      <c r="A53" s="865"/>
      <c r="B53" s="865"/>
      <c r="C53" s="865"/>
      <c r="D53" s="865"/>
      <c r="E53" s="865"/>
      <c r="F53" s="865"/>
      <c r="G53" s="394" t="s">
        <v>599</v>
      </c>
      <c r="H53" s="409">
        <v>6716000489</v>
      </c>
      <c r="I53" s="409">
        <v>12574621</v>
      </c>
      <c r="J53" s="416"/>
      <c r="K53" s="417"/>
      <c r="L53" s="409" t="s">
        <v>517</v>
      </c>
      <c r="M53" s="400">
        <v>5</v>
      </c>
      <c r="N53" s="410" t="s">
        <v>546</v>
      </c>
      <c r="O53" s="418" t="s">
        <v>547</v>
      </c>
      <c r="P53" s="398"/>
      <c r="Q53" s="399" t="s">
        <v>843</v>
      </c>
      <c r="R53" s="398">
        <v>40</v>
      </c>
      <c r="S53" s="402">
        <v>6716000489</v>
      </c>
      <c r="T53" s="415">
        <v>49</v>
      </c>
      <c r="U53" s="394" t="s">
        <v>584</v>
      </c>
      <c r="V53" s="394">
        <v>0.75</v>
      </c>
      <c r="W53" s="415"/>
      <c r="X53" s="394">
        <v>51.03</v>
      </c>
      <c r="Y53" s="404">
        <f t="shared" si="1"/>
        <v>2500.4700000000003</v>
      </c>
      <c r="Z53" s="405" t="s">
        <v>335</v>
      </c>
      <c r="AA53" s="406"/>
    </row>
    <row r="54" spans="1:27" ht="45">
      <c r="A54" s="865"/>
      <c r="B54" s="865"/>
      <c r="C54" s="865"/>
      <c r="D54" s="865"/>
      <c r="E54" s="865"/>
      <c r="F54" s="865"/>
      <c r="G54" s="394" t="s">
        <v>600</v>
      </c>
      <c r="H54" s="409">
        <v>6716000489</v>
      </c>
      <c r="I54" s="409">
        <v>12574621</v>
      </c>
      <c r="J54" s="416"/>
      <c r="K54" s="417"/>
      <c r="L54" s="409" t="s">
        <v>517</v>
      </c>
      <c r="M54" s="400">
        <v>5</v>
      </c>
      <c r="N54" s="410" t="s">
        <v>546</v>
      </c>
      <c r="O54" s="412" t="s">
        <v>547</v>
      </c>
      <c r="P54" s="398"/>
      <c r="Q54" s="399" t="s">
        <v>844</v>
      </c>
      <c r="R54" s="398">
        <v>40</v>
      </c>
      <c r="S54" s="402">
        <v>6716000489</v>
      </c>
      <c r="T54" s="415">
        <v>287.8</v>
      </c>
      <c r="U54" s="394" t="s">
        <v>596</v>
      </c>
      <c r="V54" s="394">
        <v>0.75</v>
      </c>
      <c r="W54" s="415"/>
      <c r="X54" s="394">
        <v>51.03</v>
      </c>
      <c r="Y54" s="404">
        <f t="shared" si="1"/>
        <v>14686.434000000001</v>
      </c>
      <c r="Z54" s="405" t="s">
        <v>335</v>
      </c>
      <c r="AA54" s="406"/>
    </row>
    <row r="55" spans="1:27" ht="56.25">
      <c r="A55" s="865"/>
      <c r="B55" s="865"/>
      <c r="C55" s="865"/>
      <c r="D55" s="865"/>
      <c r="E55" s="865"/>
      <c r="F55" s="865"/>
      <c r="G55" s="394" t="s">
        <v>601</v>
      </c>
      <c r="H55" s="409">
        <v>6716000489</v>
      </c>
      <c r="I55" s="409">
        <v>12574621</v>
      </c>
      <c r="J55" s="416"/>
      <c r="K55" s="417"/>
      <c r="L55" s="409" t="s">
        <v>517</v>
      </c>
      <c r="M55" s="400">
        <v>5</v>
      </c>
      <c r="N55" s="399" t="s">
        <v>546</v>
      </c>
      <c r="O55" s="418" t="s">
        <v>547</v>
      </c>
      <c r="P55" s="398"/>
      <c r="Q55" s="399" t="s">
        <v>845</v>
      </c>
      <c r="R55" s="414">
        <v>40</v>
      </c>
      <c r="S55" s="402">
        <v>6716000489</v>
      </c>
      <c r="T55" s="415">
        <v>120</v>
      </c>
      <c r="U55" s="394" t="s">
        <v>548</v>
      </c>
      <c r="V55" s="394">
        <v>0.75</v>
      </c>
      <c r="W55" s="415"/>
      <c r="X55" s="394">
        <v>2000</v>
      </c>
      <c r="Y55" s="404">
        <f t="shared" si="1"/>
        <v>240000</v>
      </c>
      <c r="Z55" s="405" t="s">
        <v>335</v>
      </c>
      <c r="AA55" s="406"/>
    </row>
    <row r="56" spans="1:27" ht="33.75">
      <c r="A56" s="865"/>
      <c r="B56" s="865"/>
      <c r="C56" s="865"/>
      <c r="D56" s="865"/>
      <c r="E56" s="865"/>
      <c r="F56" s="865"/>
      <c r="G56" s="394" t="s">
        <v>602</v>
      </c>
      <c r="H56" s="409">
        <v>6716000489</v>
      </c>
      <c r="I56" s="409">
        <v>12574621</v>
      </c>
      <c r="J56" s="416"/>
      <c r="K56" s="417"/>
      <c r="L56" s="409" t="s">
        <v>517</v>
      </c>
      <c r="M56" s="400">
        <v>5</v>
      </c>
      <c r="N56" s="399" t="s">
        <v>546</v>
      </c>
      <c r="O56" s="418" t="s">
        <v>547</v>
      </c>
      <c r="P56" s="398"/>
      <c r="Q56" s="399" t="s">
        <v>846</v>
      </c>
      <c r="R56" s="414">
        <v>40</v>
      </c>
      <c r="S56" s="402">
        <v>6716000489</v>
      </c>
      <c r="T56" s="415">
        <v>64</v>
      </c>
      <c r="U56" s="394" t="s">
        <v>548</v>
      </c>
      <c r="V56" s="394">
        <v>0.75</v>
      </c>
      <c r="W56" s="415"/>
      <c r="X56" s="394">
        <v>2000</v>
      </c>
      <c r="Y56" s="404">
        <f t="shared" si="1"/>
        <v>128000</v>
      </c>
      <c r="Z56" s="405" t="s">
        <v>335</v>
      </c>
      <c r="AA56" s="406"/>
    </row>
    <row r="57" spans="1:27" ht="45">
      <c r="A57" s="865"/>
      <c r="B57" s="865"/>
      <c r="C57" s="865"/>
      <c r="D57" s="865"/>
      <c r="E57" s="865"/>
      <c r="F57" s="865"/>
      <c r="G57" s="394" t="s">
        <v>603</v>
      </c>
      <c r="H57" s="409">
        <v>6716000489</v>
      </c>
      <c r="I57" s="409">
        <v>12574621</v>
      </c>
      <c r="J57" s="416"/>
      <c r="K57" s="417"/>
      <c r="L57" s="409" t="s">
        <v>517</v>
      </c>
      <c r="M57" s="400">
        <v>5</v>
      </c>
      <c r="N57" s="410" t="s">
        <v>546</v>
      </c>
      <c r="O57" s="418"/>
      <c r="P57" s="398"/>
      <c r="Q57" s="399" t="s">
        <v>847</v>
      </c>
      <c r="R57" s="414">
        <v>40</v>
      </c>
      <c r="S57" s="402">
        <v>6716000489</v>
      </c>
      <c r="T57" s="415">
        <v>96</v>
      </c>
      <c r="U57" s="394" t="s">
        <v>565</v>
      </c>
      <c r="V57" s="394">
        <v>0.75</v>
      </c>
      <c r="W57" s="415"/>
      <c r="X57" s="394">
        <v>51.03</v>
      </c>
      <c r="Y57" s="404">
        <f t="shared" si="1"/>
        <v>4898.88</v>
      </c>
      <c r="Z57" s="405" t="s">
        <v>335</v>
      </c>
      <c r="AA57" s="406"/>
    </row>
    <row r="58" spans="1:27" ht="33.75">
      <c r="A58" s="865"/>
      <c r="B58" s="865"/>
      <c r="C58" s="865"/>
      <c r="D58" s="865"/>
      <c r="E58" s="865"/>
      <c r="F58" s="865"/>
      <c r="G58" s="394" t="s">
        <v>604</v>
      </c>
      <c r="H58" s="409">
        <v>6716000489</v>
      </c>
      <c r="I58" s="409">
        <v>12574621</v>
      </c>
      <c r="J58" s="416"/>
      <c r="K58" s="417"/>
      <c r="L58" s="409" t="s">
        <v>517</v>
      </c>
      <c r="M58" s="400">
        <v>5</v>
      </c>
      <c r="N58" s="410" t="s">
        <v>605</v>
      </c>
      <c r="O58" s="418" t="s">
        <v>606</v>
      </c>
      <c r="P58" s="398"/>
      <c r="Q58" s="399" t="s">
        <v>848</v>
      </c>
      <c r="R58" s="414">
        <v>40</v>
      </c>
      <c r="S58" s="402">
        <v>6716000489</v>
      </c>
      <c r="T58" s="415">
        <v>55</v>
      </c>
      <c r="U58" s="394" t="s">
        <v>596</v>
      </c>
      <c r="V58" s="394">
        <v>0.75</v>
      </c>
      <c r="W58" s="415"/>
      <c r="X58" s="394">
        <v>51.03</v>
      </c>
      <c r="Y58" s="404">
        <f t="shared" si="1"/>
        <v>2806.65</v>
      </c>
      <c r="Z58" s="405" t="s">
        <v>335</v>
      </c>
      <c r="AA58" s="406"/>
    </row>
    <row r="59" spans="1:27" ht="56.25">
      <c r="A59" s="865"/>
      <c r="B59" s="865"/>
      <c r="C59" s="865"/>
      <c r="D59" s="865"/>
      <c r="E59" s="865"/>
      <c r="F59" s="865"/>
      <c r="G59" s="394" t="s">
        <v>607</v>
      </c>
      <c r="H59" s="409">
        <v>6716000489</v>
      </c>
      <c r="I59" s="409">
        <v>12574621</v>
      </c>
      <c r="J59" s="416"/>
      <c r="K59" s="417"/>
      <c r="L59" s="409" t="s">
        <v>517</v>
      </c>
      <c r="M59" s="400">
        <v>5</v>
      </c>
      <c r="N59" s="410" t="s">
        <v>608</v>
      </c>
      <c r="O59" s="418"/>
      <c r="P59" s="398"/>
      <c r="Q59" s="399" t="s">
        <v>849</v>
      </c>
      <c r="R59" s="414">
        <v>40</v>
      </c>
      <c r="S59" s="402">
        <v>6716000489</v>
      </c>
      <c r="T59" s="415">
        <v>260</v>
      </c>
      <c r="U59" s="394" t="s">
        <v>548</v>
      </c>
      <c r="V59" s="394">
        <v>0.75</v>
      </c>
      <c r="W59" s="415"/>
      <c r="X59" s="394">
        <v>2000</v>
      </c>
      <c r="Y59" s="404">
        <f t="shared" si="1"/>
        <v>520000</v>
      </c>
      <c r="Z59" s="405" t="s">
        <v>335</v>
      </c>
      <c r="AA59" s="406"/>
    </row>
    <row r="60" spans="1:27" ht="45">
      <c r="A60" s="865"/>
      <c r="B60" s="865"/>
      <c r="C60" s="865"/>
      <c r="D60" s="865"/>
      <c r="E60" s="865"/>
      <c r="F60" s="865"/>
      <c r="G60" s="394" t="s">
        <v>609</v>
      </c>
      <c r="H60" s="409">
        <v>6716000489</v>
      </c>
      <c r="I60" s="409">
        <v>12574621</v>
      </c>
      <c r="J60" s="416"/>
      <c r="K60" s="417"/>
      <c r="L60" s="409" t="s">
        <v>517</v>
      </c>
      <c r="M60" s="400">
        <v>5</v>
      </c>
      <c r="N60" s="410" t="s">
        <v>610</v>
      </c>
      <c r="O60" s="418" t="s">
        <v>611</v>
      </c>
      <c r="P60" s="398"/>
      <c r="Q60" s="399" t="s">
        <v>850</v>
      </c>
      <c r="R60" s="414">
        <v>40</v>
      </c>
      <c r="S60" s="402">
        <v>6716000489</v>
      </c>
      <c r="T60" s="415">
        <v>208</v>
      </c>
      <c r="U60" s="394" t="s">
        <v>548</v>
      </c>
      <c r="V60" s="394">
        <v>0.75</v>
      </c>
      <c r="W60" s="415"/>
      <c r="X60" s="394">
        <v>2000</v>
      </c>
      <c r="Y60" s="404">
        <f t="shared" si="1"/>
        <v>416000</v>
      </c>
      <c r="Z60" s="405" t="s">
        <v>335</v>
      </c>
      <c r="AA60" s="406"/>
    </row>
    <row r="61" spans="1:27" ht="33.75">
      <c r="A61" s="865"/>
      <c r="B61" s="865"/>
      <c r="C61" s="865"/>
      <c r="D61" s="865"/>
      <c r="E61" s="865"/>
      <c r="F61" s="865"/>
      <c r="G61" s="394" t="s">
        <v>612</v>
      </c>
      <c r="H61" s="409">
        <v>6716000489</v>
      </c>
      <c r="I61" s="409">
        <v>12574621</v>
      </c>
      <c r="J61" s="416"/>
      <c r="K61" s="417"/>
      <c r="L61" s="409" t="s">
        <v>517</v>
      </c>
      <c r="M61" s="400">
        <v>5</v>
      </c>
      <c r="N61" s="410" t="s">
        <v>613</v>
      </c>
      <c r="O61" s="418"/>
      <c r="P61" s="398"/>
      <c r="Q61" s="399" t="s">
        <v>851</v>
      </c>
      <c r="R61" s="414">
        <v>40</v>
      </c>
      <c r="S61" s="402">
        <v>6716000489</v>
      </c>
      <c r="T61" s="415">
        <v>3005.1</v>
      </c>
      <c r="U61" s="394" t="s">
        <v>579</v>
      </c>
      <c r="V61" s="394">
        <v>0.75</v>
      </c>
      <c r="W61" s="415"/>
      <c r="X61" s="394">
        <v>51.03</v>
      </c>
      <c r="Y61" s="404">
        <f t="shared" si="1"/>
        <v>153350.253</v>
      </c>
      <c r="Z61" s="405" t="s">
        <v>335</v>
      </c>
      <c r="AA61" s="406"/>
    </row>
    <row r="62" spans="1:27" ht="33.75">
      <c r="A62" s="865"/>
      <c r="B62" s="865"/>
      <c r="C62" s="865"/>
      <c r="D62" s="865"/>
      <c r="E62" s="865"/>
      <c r="F62" s="865"/>
      <c r="G62" s="394" t="s">
        <v>614</v>
      </c>
      <c r="H62" s="409">
        <v>6716000489</v>
      </c>
      <c r="I62" s="409">
        <v>12574621</v>
      </c>
      <c r="J62" s="416"/>
      <c r="K62" s="417"/>
      <c r="L62" s="409" t="s">
        <v>517</v>
      </c>
      <c r="M62" s="400">
        <v>5</v>
      </c>
      <c r="N62" s="410" t="s">
        <v>615</v>
      </c>
      <c r="O62" s="418"/>
      <c r="P62" s="398"/>
      <c r="Q62" s="399" t="s">
        <v>852</v>
      </c>
      <c r="R62" s="414">
        <v>40</v>
      </c>
      <c r="S62" s="402">
        <v>6716000489</v>
      </c>
      <c r="T62" s="415">
        <v>1175</v>
      </c>
      <c r="U62" s="394" t="s">
        <v>548</v>
      </c>
      <c r="V62" s="394">
        <v>0.75</v>
      </c>
      <c r="W62" s="415"/>
      <c r="X62" s="394">
        <v>2000</v>
      </c>
      <c r="Y62" s="404">
        <f t="shared" si="1"/>
        <v>2350000</v>
      </c>
      <c r="Z62" s="405" t="s">
        <v>335</v>
      </c>
      <c r="AA62" s="406"/>
    </row>
    <row r="63" spans="1:27" ht="33.75">
      <c r="A63" s="865"/>
      <c r="B63" s="865"/>
      <c r="C63" s="865"/>
      <c r="D63" s="865"/>
      <c r="E63" s="865"/>
      <c r="F63" s="865"/>
      <c r="G63" s="394" t="s">
        <v>616</v>
      </c>
      <c r="H63" s="409">
        <v>6716000489</v>
      </c>
      <c r="I63" s="409">
        <v>12574621</v>
      </c>
      <c r="J63" s="416"/>
      <c r="K63" s="417"/>
      <c r="L63" s="409" t="s">
        <v>517</v>
      </c>
      <c r="M63" s="400">
        <v>5</v>
      </c>
      <c r="N63" s="410" t="s">
        <v>617</v>
      </c>
      <c r="O63" s="418"/>
      <c r="P63" s="398"/>
      <c r="Q63" s="399" t="s">
        <v>853</v>
      </c>
      <c r="R63" s="414">
        <v>40</v>
      </c>
      <c r="S63" s="402">
        <v>6716000489</v>
      </c>
      <c r="T63" s="415">
        <v>5270</v>
      </c>
      <c r="U63" s="394" t="s">
        <v>548</v>
      </c>
      <c r="V63" s="394">
        <v>0.75</v>
      </c>
      <c r="W63" s="415"/>
      <c r="X63" s="394">
        <v>2000</v>
      </c>
      <c r="Y63" s="404">
        <f t="shared" si="1"/>
        <v>10540000</v>
      </c>
      <c r="Z63" s="405" t="s">
        <v>335</v>
      </c>
      <c r="AA63" s="406"/>
    </row>
    <row r="64" spans="1:27" ht="22.5">
      <c r="A64" s="865"/>
      <c r="B64" s="865"/>
      <c r="C64" s="865"/>
      <c r="D64" s="865"/>
      <c r="E64" s="865"/>
      <c r="F64" s="865"/>
      <c r="G64" s="394" t="s">
        <v>618</v>
      </c>
      <c r="H64" s="409">
        <v>6716000489</v>
      </c>
      <c r="I64" s="409">
        <v>12574621</v>
      </c>
      <c r="J64" s="416"/>
      <c r="K64" s="417"/>
      <c r="L64" s="409" t="s">
        <v>517</v>
      </c>
      <c r="M64" s="400">
        <v>5</v>
      </c>
      <c r="N64" s="410" t="s">
        <v>619</v>
      </c>
      <c r="O64" s="418"/>
      <c r="P64" s="398"/>
      <c r="Q64" s="399" t="s">
        <v>854</v>
      </c>
      <c r="R64" s="414">
        <v>40</v>
      </c>
      <c r="S64" s="402">
        <v>6716000489</v>
      </c>
      <c r="T64" s="415">
        <v>693</v>
      </c>
      <c r="U64" s="394" t="s">
        <v>548</v>
      </c>
      <c r="V64" s="394">
        <v>0.75</v>
      </c>
      <c r="W64" s="415"/>
      <c r="X64" s="394">
        <v>2000</v>
      </c>
      <c r="Y64" s="404">
        <f t="shared" si="1"/>
        <v>1386000</v>
      </c>
      <c r="Z64" s="405" t="s">
        <v>335</v>
      </c>
      <c r="AA64" s="406"/>
    </row>
    <row r="65" spans="1:27" ht="22.5">
      <c r="A65" s="865"/>
      <c r="B65" s="865"/>
      <c r="C65" s="865"/>
      <c r="D65" s="865"/>
      <c r="E65" s="865"/>
      <c r="F65" s="865"/>
      <c r="G65" s="394" t="s">
        <v>620</v>
      </c>
      <c r="H65" s="409">
        <v>6716000489</v>
      </c>
      <c r="I65" s="409">
        <v>12574621</v>
      </c>
      <c r="J65" s="416"/>
      <c r="K65" s="417"/>
      <c r="L65" s="409" t="s">
        <v>517</v>
      </c>
      <c r="M65" s="400">
        <v>5</v>
      </c>
      <c r="N65" s="410" t="s">
        <v>621</v>
      </c>
      <c r="O65" s="418"/>
      <c r="P65" s="398"/>
      <c r="Q65" s="399" t="s">
        <v>855</v>
      </c>
      <c r="R65" s="414">
        <v>40</v>
      </c>
      <c r="S65" s="402">
        <v>6716000489</v>
      </c>
      <c r="T65" s="415">
        <v>4250</v>
      </c>
      <c r="U65" s="394" t="s">
        <v>548</v>
      </c>
      <c r="V65" s="394">
        <v>0.75</v>
      </c>
      <c r="W65" s="415"/>
      <c r="X65" s="394">
        <v>2000</v>
      </c>
      <c r="Y65" s="404">
        <f t="shared" si="1"/>
        <v>8500000</v>
      </c>
      <c r="Z65" s="405" t="s">
        <v>335</v>
      </c>
      <c r="AA65" s="406"/>
    </row>
    <row r="66" spans="1:27" ht="33.75">
      <c r="A66" s="865"/>
      <c r="B66" s="865"/>
      <c r="C66" s="865"/>
      <c r="D66" s="865"/>
      <c r="E66" s="865"/>
      <c r="F66" s="865"/>
      <c r="G66" s="394" t="s">
        <v>622</v>
      </c>
      <c r="H66" s="409">
        <v>6716000489</v>
      </c>
      <c r="I66" s="409">
        <v>12574621</v>
      </c>
      <c r="J66" s="416"/>
      <c r="K66" s="417"/>
      <c r="L66" s="409" t="s">
        <v>517</v>
      </c>
      <c r="M66" s="400">
        <v>5</v>
      </c>
      <c r="N66" s="410" t="s">
        <v>623</v>
      </c>
      <c r="O66" s="418"/>
      <c r="P66" s="398"/>
      <c r="Q66" s="399" t="s">
        <v>856</v>
      </c>
      <c r="R66" s="414">
        <v>40</v>
      </c>
      <c r="S66" s="402">
        <v>6716000489</v>
      </c>
      <c r="T66" s="415">
        <v>0</v>
      </c>
      <c r="U66" s="394" t="s">
        <v>548</v>
      </c>
      <c r="V66" s="394">
        <v>0.75</v>
      </c>
      <c r="W66" s="415"/>
      <c r="X66" s="394">
        <v>2000</v>
      </c>
      <c r="Y66" s="404">
        <f t="shared" si="1"/>
        <v>0</v>
      </c>
      <c r="Z66" s="405" t="s">
        <v>335</v>
      </c>
      <c r="AA66" s="406"/>
    </row>
    <row r="67" spans="1:27" ht="22.5">
      <c r="A67" s="865"/>
      <c r="B67" s="865"/>
      <c r="C67" s="865"/>
      <c r="D67" s="865"/>
      <c r="E67" s="865"/>
      <c r="F67" s="865"/>
      <c r="G67" s="394" t="s">
        <v>624</v>
      </c>
      <c r="H67" s="409">
        <v>6716000489</v>
      </c>
      <c r="I67" s="409">
        <v>12574621</v>
      </c>
      <c r="J67" s="416"/>
      <c r="K67" s="417"/>
      <c r="L67" s="417" t="s">
        <v>517</v>
      </c>
      <c r="M67" s="400">
        <v>5</v>
      </c>
      <c r="N67" s="416" t="s">
        <v>625</v>
      </c>
      <c r="O67" s="418"/>
      <c r="P67" s="398"/>
      <c r="Q67" s="399" t="s">
        <v>857</v>
      </c>
      <c r="R67" s="414">
        <v>40</v>
      </c>
      <c r="S67" s="402">
        <v>6716000489</v>
      </c>
      <c r="T67" s="415">
        <v>75</v>
      </c>
      <c r="U67" s="394" t="s">
        <v>596</v>
      </c>
      <c r="V67" s="394">
        <v>0.75</v>
      </c>
      <c r="W67" s="415"/>
      <c r="X67" s="394">
        <v>51.03</v>
      </c>
      <c r="Y67" s="404">
        <f t="shared" si="1"/>
        <v>3827.25</v>
      </c>
      <c r="Z67" s="405" t="s">
        <v>335</v>
      </c>
      <c r="AA67" s="406"/>
    </row>
    <row r="68" spans="1:27" ht="33" customHeight="1">
      <c r="A68" s="865"/>
      <c r="B68" s="865"/>
      <c r="C68" s="865"/>
      <c r="D68" s="865"/>
      <c r="E68" s="865"/>
      <c r="F68" s="865"/>
      <c r="G68" s="394" t="s">
        <v>626</v>
      </c>
      <c r="H68" s="409">
        <v>6716000489</v>
      </c>
      <c r="I68" s="409">
        <v>12574621</v>
      </c>
      <c r="J68" s="416"/>
      <c r="K68" s="417"/>
      <c r="L68" s="417" t="s">
        <v>517</v>
      </c>
      <c r="M68" s="400">
        <v>5</v>
      </c>
      <c r="N68" s="416" t="s">
        <v>627</v>
      </c>
      <c r="O68" s="418"/>
      <c r="P68" s="398"/>
      <c r="Q68" s="399" t="s">
        <v>858</v>
      </c>
      <c r="R68" s="414">
        <v>40</v>
      </c>
      <c r="S68" s="402">
        <v>6716000489</v>
      </c>
      <c r="T68" s="415">
        <v>108</v>
      </c>
      <c r="U68" s="394" t="s">
        <v>596</v>
      </c>
      <c r="V68" s="394">
        <v>0.75</v>
      </c>
      <c r="W68" s="415"/>
      <c r="X68" s="394">
        <v>51.03</v>
      </c>
      <c r="Y68" s="404">
        <f t="shared" si="1"/>
        <v>5511.24</v>
      </c>
      <c r="Z68" s="405" t="s">
        <v>335</v>
      </c>
      <c r="AA68" s="406"/>
    </row>
    <row r="69" spans="1:27" ht="33.75">
      <c r="A69" s="865"/>
      <c r="B69" s="865"/>
      <c r="C69" s="865"/>
      <c r="D69" s="865"/>
      <c r="E69" s="865"/>
      <c r="F69" s="865"/>
      <c r="G69" s="394" t="s">
        <v>628</v>
      </c>
      <c r="H69" s="409">
        <v>6716000489</v>
      </c>
      <c r="I69" s="409">
        <v>12574621</v>
      </c>
      <c r="J69" s="416"/>
      <c r="K69" s="417"/>
      <c r="L69" s="417" t="s">
        <v>517</v>
      </c>
      <c r="M69" s="400">
        <v>5</v>
      </c>
      <c r="N69" s="416" t="s">
        <v>629</v>
      </c>
      <c r="O69" s="418"/>
      <c r="P69" s="398"/>
      <c r="Q69" s="399" t="s">
        <v>859</v>
      </c>
      <c r="R69" s="414">
        <v>40</v>
      </c>
      <c r="S69" s="402">
        <v>6716000489</v>
      </c>
      <c r="T69" s="415">
        <v>330</v>
      </c>
      <c r="U69" s="394" t="s">
        <v>548</v>
      </c>
      <c r="V69" s="394">
        <v>0.75</v>
      </c>
      <c r="W69" s="415"/>
      <c r="X69" s="394">
        <v>2000</v>
      </c>
      <c r="Y69" s="404">
        <f t="shared" si="1"/>
        <v>660000</v>
      </c>
      <c r="Z69" s="405" t="s">
        <v>335</v>
      </c>
      <c r="AA69" s="406"/>
    </row>
    <row r="70" spans="1:27" ht="33.75" customHeight="1">
      <c r="A70" s="865"/>
      <c r="B70" s="865"/>
      <c r="C70" s="865"/>
      <c r="D70" s="865"/>
      <c r="E70" s="865"/>
      <c r="F70" s="865"/>
      <c r="G70" s="408" t="s">
        <v>630</v>
      </c>
      <c r="H70" s="409">
        <v>6716000489</v>
      </c>
      <c r="I70" s="409">
        <v>12574621</v>
      </c>
      <c r="J70" s="421"/>
      <c r="K70" s="422"/>
      <c r="L70" s="422" t="s">
        <v>517</v>
      </c>
      <c r="M70" s="400">
        <v>5</v>
      </c>
      <c r="N70" s="421" t="s">
        <v>629</v>
      </c>
      <c r="O70" s="423"/>
      <c r="P70" s="398"/>
      <c r="Q70" s="399" t="s">
        <v>860</v>
      </c>
      <c r="R70" s="414">
        <v>40</v>
      </c>
      <c r="S70" s="402">
        <v>6716000489</v>
      </c>
      <c r="T70" s="413">
        <v>32</v>
      </c>
      <c r="U70" s="408" t="s">
        <v>596</v>
      </c>
      <c r="V70" s="408">
        <v>0.75</v>
      </c>
      <c r="W70" s="413"/>
      <c r="X70" s="408">
        <v>51.03</v>
      </c>
      <c r="Y70" s="424">
        <f t="shared" si="1"/>
        <v>1632.96</v>
      </c>
      <c r="Z70" s="425" t="s">
        <v>335</v>
      </c>
      <c r="AA70" s="426"/>
    </row>
    <row r="71" spans="1:27">
      <c r="A71" s="427"/>
      <c r="B71" s="427"/>
      <c r="C71" s="427"/>
      <c r="D71" s="427" t="s">
        <v>643</v>
      </c>
      <c r="E71" s="427"/>
      <c r="F71" s="427"/>
      <c r="G71" s="427"/>
      <c r="H71" s="427"/>
      <c r="I71" s="427"/>
      <c r="J71" s="427"/>
      <c r="K71" s="427"/>
      <c r="L71" s="427"/>
      <c r="M71" s="427"/>
      <c r="N71" s="427"/>
      <c r="O71" s="427"/>
      <c r="P71" s="427"/>
      <c r="Q71" s="427"/>
      <c r="R71" s="427"/>
      <c r="S71" s="402"/>
      <c r="T71" s="427"/>
      <c r="U71" s="427"/>
      <c r="V71" s="427"/>
      <c r="W71" s="427"/>
      <c r="X71" s="427"/>
      <c r="Y71" s="428">
        <f>SUM(Y12:Y70)</f>
        <v>27173797.267000001</v>
      </c>
      <c r="Z71" s="427"/>
      <c r="AA71" s="427"/>
    </row>
    <row r="72" spans="1:27" ht="47.25" customHeight="1">
      <c r="A72" s="427">
        <v>2</v>
      </c>
      <c r="B72" s="926" t="s">
        <v>438</v>
      </c>
      <c r="C72" s="926" t="s">
        <v>334</v>
      </c>
      <c r="D72" s="429" t="s">
        <v>532</v>
      </c>
      <c r="E72" s="926">
        <v>9070745</v>
      </c>
      <c r="F72" s="926">
        <v>1770002004</v>
      </c>
      <c r="G72" s="405" t="s">
        <v>631</v>
      </c>
      <c r="H72" s="398">
        <v>1770002004</v>
      </c>
      <c r="I72" s="400">
        <v>125738</v>
      </c>
      <c r="J72" s="399" t="s">
        <v>546</v>
      </c>
      <c r="K72" s="398">
        <v>30</v>
      </c>
      <c r="L72" s="398" t="s">
        <v>632</v>
      </c>
      <c r="M72" s="400">
        <v>32</v>
      </c>
      <c r="N72" s="399" t="s">
        <v>546</v>
      </c>
      <c r="O72" s="401" t="s">
        <v>547</v>
      </c>
      <c r="P72" s="398">
        <v>1</v>
      </c>
      <c r="Q72" s="399" t="s">
        <v>633</v>
      </c>
      <c r="R72" s="398">
        <v>30</v>
      </c>
      <c r="S72" s="402">
        <v>6716000431</v>
      </c>
      <c r="T72" s="403">
        <v>63737</v>
      </c>
      <c r="U72" s="394" t="s">
        <v>634</v>
      </c>
      <c r="V72" s="394" t="s">
        <v>635</v>
      </c>
      <c r="W72" s="394" t="s">
        <v>636</v>
      </c>
      <c r="X72" s="394">
        <v>2000</v>
      </c>
      <c r="Y72" s="404">
        <f>T72*X72</f>
        <v>127474000</v>
      </c>
      <c r="Z72" s="394" t="s">
        <v>637</v>
      </c>
      <c r="AA72" s="394"/>
    </row>
    <row r="73" spans="1:27" ht="37.5" customHeight="1">
      <c r="A73" s="427">
        <v>3</v>
      </c>
      <c r="B73" s="926" t="s">
        <v>438</v>
      </c>
      <c r="C73" s="926" t="s">
        <v>334</v>
      </c>
      <c r="D73" s="429" t="s">
        <v>526</v>
      </c>
      <c r="E73" s="926">
        <v>9070826</v>
      </c>
      <c r="F73" s="926">
        <v>1770001085</v>
      </c>
      <c r="G73" s="405" t="s">
        <v>638</v>
      </c>
      <c r="H73" s="398">
        <v>1770001085</v>
      </c>
      <c r="I73" s="400">
        <v>179297</v>
      </c>
      <c r="J73" s="399">
        <v>40099</v>
      </c>
      <c r="K73" s="398">
        <v>30</v>
      </c>
      <c r="L73" s="398" t="s">
        <v>639</v>
      </c>
      <c r="M73" s="400">
        <v>37</v>
      </c>
      <c r="N73" s="399">
        <v>40368</v>
      </c>
      <c r="O73" s="401" t="s">
        <v>547</v>
      </c>
      <c r="P73" s="398">
        <v>1</v>
      </c>
      <c r="Q73" s="399">
        <v>40099</v>
      </c>
      <c r="R73" s="398">
        <v>30</v>
      </c>
      <c r="S73" s="402">
        <v>6716000234</v>
      </c>
      <c r="T73" s="403">
        <v>4640</v>
      </c>
      <c r="U73" s="394" t="s">
        <v>640</v>
      </c>
      <c r="V73" s="394" t="s">
        <v>641</v>
      </c>
      <c r="W73" s="394" t="s">
        <v>636</v>
      </c>
      <c r="X73" s="394">
        <v>2000</v>
      </c>
      <c r="Y73" s="404">
        <f>SUM(T73*X73)</f>
        <v>9280000</v>
      </c>
      <c r="Z73" s="394" t="s">
        <v>642</v>
      </c>
      <c r="AA73" s="394"/>
    </row>
    <row r="74" spans="1:27" ht="28.5" customHeight="1">
      <c r="A74" s="840">
        <v>4</v>
      </c>
      <c r="B74" s="840" t="s">
        <v>438</v>
      </c>
      <c r="C74" s="840" t="s">
        <v>334</v>
      </c>
      <c r="D74" s="845" t="s">
        <v>522</v>
      </c>
      <c r="E74" s="838"/>
      <c r="F74" s="838"/>
      <c r="G74" s="405" t="s">
        <v>644</v>
      </c>
      <c r="H74" s="398">
        <v>6716000477</v>
      </c>
      <c r="I74" s="400">
        <v>179295</v>
      </c>
      <c r="J74" s="399">
        <v>39099</v>
      </c>
      <c r="K74" s="398">
        <v>30</v>
      </c>
      <c r="L74" s="398" t="s">
        <v>517</v>
      </c>
      <c r="M74" s="400">
        <v>2</v>
      </c>
      <c r="N74" s="399">
        <v>39099</v>
      </c>
      <c r="O74" s="401" t="s">
        <v>547</v>
      </c>
      <c r="P74" s="398">
        <v>179295</v>
      </c>
      <c r="Q74" s="399" t="s">
        <v>645</v>
      </c>
      <c r="R74" s="398">
        <v>30</v>
      </c>
      <c r="S74" s="402">
        <v>6716000477</v>
      </c>
      <c r="T74" s="430">
        <v>3166</v>
      </c>
      <c r="U74" s="394" t="s">
        <v>640</v>
      </c>
      <c r="V74" s="394" t="s">
        <v>646</v>
      </c>
      <c r="W74" s="394" t="s">
        <v>647</v>
      </c>
      <c r="X74" s="394">
        <v>2000</v>
      </c>
      <c r="Y74" s="404">
        <f>T74*X74</f>
        <v>6332000</v>
      </c>
      <c r="Z74" s="394" t="s">
        <v>648</v>
      </c>
      <c r="AA74" s="394"/>
    </row>
    <row r="75" spans="1:27" ht="22.5">
      <c r="A75" s="841"/>
      <c r="B75" s="841"/>
      <c r="C75" s="841"/>
      <c r="D75" s="846"/>
      <c r="E75" s="839"/>
      <c r="F75" s="839"/>
      <c r="G75" s="405" t="s">
        <v>649</v>
      </c>
      <c r="H75" s="398">
        <v>6716000477</v>
      </c>
      <c r="I75" s="400">
        <v>179295</v>
      </c>
      <c r="J75" s="399">
        <v>39099</v>
      </c>
      <c r="K75" s="398">
        <v>30</v>
      </c>
      <c r="L75" s="398" t="s">
        <v>517</v>
      </c>
      <c r="M75" s="400">
        <v>2</v>
      </c>
      <c r="N75" s="399">
        <v>39099</v>
      </c>
      <c r="O75" s="401" t="s">
        <v>547</v>
      </c>
      <c r="P75" s="398">
        <v>179295</v>
      </c>
      <c r="Q75" s="399">
        <v>39099</v>
      </c>
      <c r="R75" s="398">
        <v>30</v>
      </c>
      <c r="S75" s="402">
        <v>6716000477</v>
      </c>
      <c r="T75" s="430">
        <v>499.5</v>
      </c>
      <c r="U75" s="394" t="s">
        <v>640</v>
      </c>
      <c r="V75" s="394" t="s">
        <v>646</v>
      </c>
      <c r="W75" s="394" t="s">
        <v>647</v>
      </c>
      <c r="X75" s="394">
        <v>2000</v>
      </c>
      <c r="Y75" s="404">
        <f t="shared" ref="Y75:Y82" si="2">T75*X75</f>
        <v>999000</v>
      </c>
      <c r="Z75" s="394"/>
      <c r="AA75" s="394"/>
    </row>
    <row r="76" spans="1:27" ht="27" customHeight="1">
      <c r="A76" s="841"/>
      <c r="B76" s="841"/>
      <c r="C76" s="841"/>
      <c r="D76" s="846"/>
      <c r="E76" s="839"/>
      <c r="F76" s="839"/>
      <c r="G76" s="405" t="s">
        <v>650</v>
      </c>
      <c r="H76" s="398">
        <v>6716000477</v>
      </c>
      <c r="I76" s="400">
        <v>179295</v>
      </c>
      <c r="J76" s="399">
        <v>39099</v>
      </c>
      <c r="K76" s="398">
        <v>30</v>
      </c>
      <c r="L76" s="398" t="s">
        <v>517</v>
      </c>
      <c r="M76" s="400">
        <v>2</v>
      </c>
      <c r="N76" s="399">
        <v>39099</v>
      </c>
      <c r="O76" s="401" t="s">
        <v>547</v>
      </c>
      <c r="P76" s="398">
        <v>179295</v>
      </c>
      <c r="Q76" s="399">
        <v>39099</v>
      </c>
      <c r="R76" s="398">
        <v>30</v>
      </c>
      <c r="S76" s="402">
        <v>6716000477</v>
      </c>
      <c r="T76" s="430">
        <v>499.5</v>
      </c>
      <c r="U76" s="394" t="s">
        <v>640</v>
      </c>
      <c r="V76" s="394" t="s">
        <v>646</v>
      </c>
      <c r="W76" s="394" t="s">
        <v>647</v>
      </c>
      <c r="X76" s="394">
        <v>2000</v>
      </c>
      <c r="Y76" s="404">
        <f t="shared" si="2"/>
        <v>999000</v>
      </c>
      <c r="Z76" s="394" t="s">
        <v>651</v>
      </c>
      <c r="AA76" s="415" t="s">
        <v>652</v>
      </c>
    </row>
    <row r="77" spans="1:27" ht="26.25" customHeight="1">
      <c r="A77" s="841"/>
      <c r="B77" s="841"/>
      <c r="C77" s="841"/>
      <c r="D77" s="846"/>
      <c r="E77" s="839"/>
      <c r="F77" s="839"/>
      <c r="G77" s="405" t="s">
        <v>653</v>
      </c>
      <c r="H77" s="409">
        <v>6716000477</v>
      </c>
      <c r="I77" s="411">
        <v>179295</v>
      </c>
      <c r="J77" s="410">
        <v>39099</v>
      </c>
      <c r="K77" s="409">
        <v>60</v>
      </c>
      <c r="L77" s="398" t="s">
        <v>517</v>
      </c>
      <c r="M77" s="400">
        <v>3</v>
      </c>
      <c r="N77" s="399">
        <v>39100</v>
      </c>
      <c r="O77" s="401" t="s">
        <v>606</v>
      </c>
      <c r="P77" s="398">
        <v>179296</v>
      </c>
      <c r="Q77" s="399">
        <v>39100</v>
      </c>
      <c r="R77" s="398">
        <v>30</v>
      </c>
      <c r="S77" s="402">
        <v>6716000477</v>
      </c>
      <c r="T77" s="431">
        <v>239.19</v>
      </c>
      <c r="U77" s="394" t="s">
        <v>654</v>
      </c>
      <c r="V77" s="394" t="s">
        <v>646</v>
      </c>
      <c r="W77" s="394" t="s">
        <v>647</v>
      </c>
      <c r="X77" s="394">
        <v>2000</v>
      </c>
      <c r="Y77" s="404">
        <f t="shared" si="2"/>
        <v>478380</v>
      </c>
      <c r="Z77" s="394" t="s">
        <v>655</v>
      </c>
      <c r="AA77" s="415"/>
    </row>
    <row r="78" spans="1:27" ht="34.5" customHeight="1">
      <c r="A78" s="841"/>
      <c r="B78" s="841"/>
      <c r="C78" s="841"/>
      <c r="D78" s="846"/>
      <c r="E78" s="839"/>
      <c r="F78" s="839"/>
      <c r="G78" s="405" t="s">
        <v>656</v>
      </c>
      <c r="H78" s="417">
        <v>6716000499</v>
      </c>
      <c r="I78" s="411">
        <v>179295</v>
      </c>
      <c r="J78" s="410">
        <v>39100</v>
      </c>
      <c r="K78" s="417">
        <v>36</v>
      </c>
      <c r="L78" s="398" t="s">
        <v>517</v>
      </c>
      <c r="M78" s="400">
        <v>4</v>
      </c>
      <c r="N78" s="399">
        <v>39101</v>
      </c>
      <c r="O78" s="401" t="s">
        <v>657</v>
      </c>
      <c r="P78" s="398">
        <v>179297</v>
      </c>
      <c r="Q78" s="399">
        <v>39101</v>
      </c>
      <c r="R78" s="398">
        <v>30</v>
      </c>
      <c r="S78" s="402">
        <v>6716000477</v>
      </c>
      <c r="T78" s="432">
        <v>20.8</v>
      </c>
      <c r="U78" s="394" t="s">
        <v>640</v>
      </c>
      <c r="V78" s="394"/>
      <c r="W78" s="394" t="s">
        <v>647</v>
      </c>
      <c r="X78" s="394">
        <v>2000</v>
      </c>
      <c r="Y78" s="404">
        <f t="shared" si="2"/>
        <v>41600</v>
      </c>
      <c r="Z78" s="394" t="s">
        <v>658</v>
      </c>
      <c r="AA78" s="415" t="s">
        <v>652</v>
      </c>
    </row>
    <row r="79" spans="1:27" ht="22.5">
      <c r="A79" s="841"/>
      <c r="B79" s="841"/>
      <c r="C79" s="841"/>
      <c r="D79" s="846"/>
      <c r="E79" s="839"/>
      <c r="F79" s="839"/>
      <c r="G79" s="405" t="s">
        <v>659</v>
      </c>
      <c r="H79" s="417">
        <v>6716000499</v>
      </c>
      <c r="I79" s="411">
        <v>179295</v>
      </c>
      <c r="J79" s="410">
        <v>39101</v>
      </c>
      <c r="K79" s="417">
        <v>12</v>
      </c>
      <c r="L79" s="398" t="s">
        <v>517</v>
      </c>
      <c r="M79" s="400">
        <v>5</v>
      </c>
      <c r="N79" s="399">
        <v>39102</v>
      </c>
      <c r="O79" s="401" t="s">
        <v>660</v>
      </c>
      <c r="P79" s="398">
        <v>179298</v>
      </c>
      <c r="Q79" s="399">
        <v>39102</v>
      </c>
      <c r="R79" s="398">
        <v>30</v>
      </c>
      <c r="S79" s="402">
        <v>6716000477</v>
      </c>
      <c r="T79" s="432">
        <v>12</v>
      </c>
      <c r="U79" s="394" t="s">
        <v>640</v>
      </c>
      <c r="V79" s="394"/>
      <c r="W79" s="394" t="s">
        <v>647</v>
      </c>
      <c r="X79" s="394">
        <v>2000</v>
      </c>
      <c r="Y79" s="404">
        <f t="shared" si="2"/>
        <v>24000</v>
      </c>
      <c r="Z79" s="394" t="s">
        <v>661</v>
      </c>
      <c r="AA79" s="415"/>
    </row>
    <row r="80" spans="1:27" ht="22.5">
      <c r="A80" s="841"/>
      <c r="B80" s="841"/>
      <c r="C80" s="841"/>
      <c r="D80" s="846"/>
      <c r="E80" s="839"/>
      <c r="F80" s="839"/>
      <c r="G80" s="405" t="s">
        <v>662</v>
      </c>
      <c r="H80" s="417">
        <v>6716000499</v>
      </c>
      <c r="I80" s="411">
        <v>179295</v>
      </c>
      <c r="J80" s="410">
        <v>39102</v>
      </c>
      <c r="K80" s="417">
        <v>156</v>
      </c>
      <c r="L80" s="398" t="s">
        <v>517</v>
      </c>
      <c r="M80" s="400">
        <v>6</v>
      </c>
      <c r="N80" s="399">
        <v>39103</v>
      </c>
      <c r="O80" s="401" t="s">
        <v>663</v>
      </c>
      <c r="P80" s="398">
        <v>179299</v>
      </c>
      <c r="Q80" s="399">
        <v>39103</v>
      </c>
      <c r="R80" s="398">
        <v>30</v>
      </c>
      <c r="S80" s="402">
        <v>6716000477</v>
      </c>
      <c r="T80" s="432">
        <v>156</v>
      </c>
      <c r="U80" s="394" t="s">
        <v>640</v>
      </c>
      <c r="V80" s="394"/>
      <c r="W80" s="394" t="s">
        <v>647</v>
      </c>
      <c r="X80" s="394">
        <v>2000</v>
      </c>
      <c r="Y80" s="404">
        <f t="shared" si="2"/>
        <v>312000</v>
      </c>
      <c r="Z80" s="394" t="s">
        <v>664</v>
      </c>
      <c r="AA80" s="415"/>
    </row>
    <row r="81" spans="1:27" ht="22.5">
      <c r="A81" s="841"/>
      <c r="B81" s="841"/>
      <c r="C81" s="841"/>
      <c r="D81" s="846"/>
      <c r="E81" s="839"/>
      <c r="F81" s="839"/>
      <c r="G81" s="405" t="s">
        <v>665</v>
      </c>
      <c r="H81" s="417">
        <v>6716000499</v>
      </c>
      <c r="I81" s="411">
        <v>179295</v>
      </c>
      <c r="J81" s="410">
        <v>39103</v>
      </c>
      <c r="K81" s="417">
        <v>2</v>
      </c>
      <c r="L81" s="398" t="s">
        <v>517</v>
      </c>
      <c r="M81" s="400">
        <v>7</v>
      </c>
      <c r="N81" s="399">
        <v>39104</v>
      </c>
      <c r="O81" s="401" t="s">
        <v>666</v>
      </c>
      <c r="P81" s="398">
        <v>179300</v>
      </c>
      <c r="Q81" s="399">
        <v>39104</v>
      </c>
      <c r="R81" s="398">
        <v>30</v>
      </c>
      <c r="S81" s="402">
        <v>6716000477</v>
      </c>
      <c r="T81" s="432">
        <v>36</v>
      </c>
      <c r="U81" s="394" t="s">
        <v>640</v>
      </c>
      <c r="V81" s="394"/>
      <c r="W81" s="394" t="s">
        <v>647</v>
      </c>
      <c r="X81" s="394">
        <v>2000</v>
      </c>
      <c r="Y81" s="404">
        <f t="shared" si="2"/>
        <v>72000</v>
      </c>
      <c r="Z81" s="394" t="s">
        <v>667</v>
      </c>
      <c r="AA81" s="415"/>
    </row>
    <row r="82" spans="1:27" ht="11.25" customHeight="1">
      <c r="A82" s="847"/>
      <c r="B82" s="847"/>
      <c r="C82" s="847"/>
      <c r="D82" s="848"/>
      <c r="E82" s="839"/>
      <c r="F82" s="839"/>
      <c r="G82" s="425"/>
      <c r="H82" s="422"/>
      <c r="I82" s="411"/>
      <c r="J82" s="410"/>
      <c r="K82" s="422"/>
      <c r="L82" s="409"/>
      <c r="M82" s="433"/>
      <c r="N82" s="421"/>
      <c r="O82" s="423"/>
      <c r="P82" s="422"/>
      <c r="Q82" s="421"/>
      <c r="R82" s="422"/>
      <c r="S82" s="434"/>
      <c r="T82" s="435"/>
      <c r="U82" s="408"/>
      <c r="V82" s="408"/>
      <c r="W82" s="408" t="s">
        <v>647</v>
      </c>
      <c r="X82" s="408">
        <v>2000</v>
      </c>
      <c r="Y82" s="424">
        <f t="shared" si="2"/>
        <v>0</v>
      </c>
      <c r="Z82" s="408" t="s">
        <v>668</v>
      </c>
      <c r="AA82" s="413"/>
    </row>
    <row r="83" spans="1:27">
      <c r="A83" s="427"/>
      <c r="B83" s="427"/>
      <c r="C83" s="427"/>
      <c r="D83" s="427"/>
      <c r="E83" s="427"/>
      <c r="F83" s="427"/>
      <c r="G83" s="436" t="s">
        <v>669</v>
      </c>
      <c r="H83" s="436"/>
      <c r="I83" s="436"/>
      <c r="J83" s="436"/>
      <c r="K83" s="436"/>
      <c r="L83" s="436"/>
      <c r="M83" s="436"/>
      <c r="N83" s="436"/>
      <c r="O83" s="436"/>
      <c r="P83" s="436"/>
      <c r="Q83" s="436"/>
      <c r="R83" s="436"/>
      <c r="S83" s="436"/>
      <c r="T83" s="436"/>
      <c r="U83" s="436"/>
      <c r="V83" s="436"/>
      <c r="W83" s="436"/>
      <c r="X83" s="436"/>
      <c r="Y83" s="437">
        <f>SUM(Y74:Y82)</f>
        <v>9257980</v>
      </c>
      <c r="Z83" s="436"/>
      <c r="AA83" s="436"/>
    </row>
    <row r="84" spans="1:27" ht="38.25" customHeight="1">
      <c r="A84" s="840">
        <v>5</v>
      </c>
      <c r="B84" s="840" t="s">
        <v>438</v>
      </c>
      <c r="C84" s="840" t="s">
        <v>334</v>
      </c>
      <c r="D84" s="845" t="s">
        <v>676</v>
      </c>
      <c r="E84" s="840">
        <v>9070796</v>
      </c>
      <c r="F84" s="840">
        <v>1770002035</v>
      </c>
      <c r="G84" s="405" t="s">
        <v>670</v>
      </c>
      <c r="H84" s="398">
        <v>1770002035</v>
      </c>
      <c r="I84" s="400">
        <v>179294</v>
      </c>
      <c r="J84" s="399">
        <v>40476</v>
      </c>
      <c r="K84" s="398">
        <v>30</v>
      </c>
      <c r="L84" s="398" t="s">
        <v>639</v>
      </c>
      <c r="M84" s="400">
        <v>37</v>
      </c>
      <c r="N84" s="399">
        <v>40368</v>
      </c>
      <c r="O84" s="401" t="s">
        <v>547</v>
      </c>
      <c r="P84" s="398">
        <v>1</v>
      </c>
      <c r="Q84" s="399">
        <v>40476</v>
      </c>
      <c r="R84" s="398">
        <v>30</v>
      </c>
      <c r="S84" s="398">
        <v>6716000298</v>
      </c>
      <c r="T84" s="403">
        <v>3054</v>
      </c>
      <c r="U84" s="394" t="s">
        <v>640</v>
      </c>
      <c r="V84" s="394" t="s">
        <v>641</v>
      </c>
      <c r="W84" s="394" t="s">
        <v>636</v>
      </c>
      <c r="X84" s="394">
        <v>2000</v>
      </c>
      <c r="Y84" s="404">
        <f>SUM(T84*X84)</f>
        <v>6108000</v>
      </c>
      <c r="Z84" s="394" t="s">
        <v>671</v>
      </c>
      <c r="AA84" s="394"/>
    </row>
    <row r="85" spans="1:27" ht="43.5" customHeight="1">
      <c r="A85" s="841"/>
      <c r="B85" s="841"/>
      <c r="C85" s="841"/>
      <c r="D85" s="846"/>
      <c r="E85" s="841"/>
      <c r="F85" s="841"/>
      <c r="G85" s="425" t="s">
        <v>672</v>
      </c>
      <c r="H85" s="409">
        <v>1770002035</v>
      </c>
      <c r="I85" s="408">
        <v>433247</v>
      </c>
      <c r="J85" s="438">
        <v>41743</v>
      </c>
      <c r="K85" s="408">
        <v>20</v>
      </c>
      <c r="L85" s="409" t="s">
        <v>639</v>
      </c>
      <c r="M85" s="408" t="s">
        <v>673</v>
      </c>
      <c r="N85" s="438">
        <v>41639</v>
      </c>
      <c r="O85" s="412" t="s">
        <v>547</v>
      </c>
      <c r="P85" s="409">
        <v>2</v>
      </c>
      <c r="Q85" s="439">
        <v>41743</v>
      </c>
      <c r="R85" s="440">
        <v>5</v>
      </c>
      <c r="S85" s="408">
        <v>211300270</v>
      </c>
      <c r="T85" s="408">
        <v>6400</v>
      </c>
      <c r="U85" s="408" t="s">
        <v>640</v>
      </c>
      <c r="V85" s="408" t="s">
        <v>674</v>
      </c>
      <c r="W85" s="408" t="s">
        <v>636</v>
      </c>
      <c r="X85" s="408">
        <v>2000</v>
      </c>
      <c r="Y85" s="424">
        <f>SUM(T85*X85)</f>
        <v>12800000</v>
      </c>
      <c r="Z85" s="408" t="s">
        <v>675</v>
      </c>
      <c r="AA85" s="408"/>
    </row>
    <row r="86" spans="1:27">
      <c r="A86" s="427"/>
      <c r="B86" s="427"/>
      <c r="C86" s="427"/>
      <c r="D86" s="427"/>
      <c r="E86" s="427"/>
      <c r="F86" s="427"/>
      <c r="G86" s="427" t="s">
        <v>677</v>
      </c>
      <c r="H86" s="427"/>
      <c r="I86" s="427"/>
      <c r="J86" s="427"/>
      <c r="K86" s="427"/>
      <c r="L86" s="427"/>
      <c r="M86" s="427"/>
      <c r="N86" s="427"/>
      <c r="O86" s="427"/>
      <c r="P86" s="427"/>
      <c r="Q86" s="427"/>
      <c r="R86" s="427"/>
      <c r="S86" s="427"/>
      <c r="T86" s="427"/>
      <c r="U86" s="427"/>
      <c r="V86" s="427"/>
      <c r="W86" s="427"/>
      <c r="X86" s="427"/>
      <c r="Y86" s="428">
        <f>SUM(Y84:Y85)</f>
        <v>18908000</v>
      </c>
      <c r="Z86" s="427"/>
      <c r="AA86" s="427"/>
    </row>
    <row r="87" spans="1:27">
      <c r="A87" s="842" t="s">
        <v>678</v>
      </c>
      <c r="B87" s="843"/>
      <c r="C87" s="843"/>
      <c r="D87" s="843"/>
      <c r="E87" s="843"/>
      <c r="F87" s="844"/>
      <c r="G87" s="427"/>
      <c r="H87" s="427"/>
      <c r="I87" s="427"/>
      <c r="J87" s="427"/>
      <c r="K87" s="427"/>
      <c r="L87" s="427"/>
      <c r="M87" s="427"/>
      <c r="N87" s="427"/>
      <c r="O87" s="427"/>
      <c r="P87" s="427"/>
      <c r="Q87" s="427"/>
      <c r="R87" s="427"/>
      <c r="S87" s="427"/>
      <c r="T87" s="427"/>
      <c r="U87" s="427"/>
      <c r="V87" s="427"/>
      <c r="W87" s="427"/>
      <c r="X87" s="427"/>
      <c r="Y87" s="428">
        <f>Y71+Y72+Y73+Y83+Y86</f>
        <v>192093777.26699999</v>
      </c>
      <c r="Z87" s="427"/>
      <c r="AA87" s="427"/>
    </row>
  </sheetData>
  <mergeCells count="38">
    <mergeCell ref="B7:B8"/>
    <mergeCell ref="C7:C8"/>
    <mergeCell ref="D7:F7"/>
    <mergeCell ref="A7:A8"/>
    <mergeCell ref="A12:A70"/>
    <mergeCell ref="B12:B70"/>
    <mergeCell ref="C12:C70"/>
    <mergeCell ref="D12:D70"/>
    <mergeCell ref="E12:E70"/>
    <mergeCell ref="F12:F70"/>
    <mergeCell ref="G7:G8"/>
    <mergeCell ref="X7:X8"/>
    <mergeCell ref="Y7:Y8"/>
    <mergeCell ref="Z7:Z8"/>
    <mergeCell ref="AA7:AA8"/>
    <mergeCell ref="H7:H8"/>
    <mergeCell ref="I7:K7"/>
    <mergeCell ref="L7:N7"/>
    <mergeCell ref="P7:R7"/>
    <mergeCell ref="S7:S8"/>
    <mergeCell ref="T7:T8"/>
    <mergeCell ref="U7:U8"/>
    <mergeCell ref="V7:V8"/>
    <mergeCell ref="W7:W8"/>
    <mergeCell ref="O7:O8"/>
    <mergeCell ref="F74:F82"/>
    <mergeCell ref="F84:F85"/>
    <mergeCell ref="A87:F87"/>
    <mergeCell ref="A84:A85"/>
    <mergeCell ref="B84:B85"/>
    <mergeCell ref="C84:C85"/>
    <mergeCell ref="D84:D85"/>
    <mergeCell ref="E84:E85"/>
    <mergeCell ref="A74:A82"/>
    <mergeCell ref="B74:B82"/>
    <mergeCell ref="C74:C82"/>
    <mergeCell ref="D74:D82"/>
    <mergeCell ref="E74:E82"/>
  </mergeCells>
  <pageMargins left="0.45" right="0.2" top="0.75" bottom="0.25" header="0.3" footer="0.3"/>
  <pageSetup paperSize="9" orientation="landscape" r:id="rId1"/>
  <headerFooter>
    <oddFooter>&amp;C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K191"/>
  <sheetViews>
    <sheetView zoomScaleSheetLayoutView="100" workbookViewId="0">
      <pane xSplit="7" ySplit="10" topLeftCell="H76" activePane="bottomRight" state="frozen"/>
      <selection pane="topRight" activeCell="H1" sqref="H1"/>
      <selection pane="bottomLeft" activeCell="A8" sqref="A8"/>
      <selection pane="bottomRight" activeCell="J112" sqref="J112"/>
    </sheetView>
  </sheetViews>
  <sheetFormatPr defaultColWidth="9.140625" defaultRowHeight="11.25"/>
  <cols>
    <col min="1" max="1" width="4.7109375" style="389" customWidth="1"/>
    <col min="2" max="2" width="9.85546875" style="441" customWidth="1"/>
    <col min="3" max="3" width="9.28515625" style="441" customWidth="1"/>
    <col min="4" max="4" width="22.28515625" style="389" customWidth="1"/>
    <col min="5" max="5" width="7.85546875" style="389" customWidth="1"/>
    <col min="6" max="6" width="10.5703125" style="389" customWidth="1"/>
    <col min="7" max="7" width="17.28515625" style="441" customWidth="1"/>
    <col min="8" max="8" width="14.42578125" style="389" customWidth="1"/>
    <col min="9" max="9" width="9.28515625" style="389" customWidth="1"/>
    <col min="10" max="10" width="13.140625" style="389" customWidth="1"/>
    <col min="11" max="11" width="11.5703125" style="389" customWidth="1"/>
    <col min="12" max="12" width="12.5703125" style="389" customWidth="1"/>
    <col min="13" max="13" width="11.140625" style="389" customWidth="1"/>
    <col min="14" max="14" width="6" style="389" customWidth="1"/>
    <col min="15" max="15" width="9" style="389" customWidth="1"/>
    <col min="16" max="16" width="8.140625" style="389" customWidth="1"/>
    <col min="17" max="17" width="16" style="389" customWidth="1"/>
    <col min="18" max="18" width="7.28515625" style="389" customWidth="1"/>
    <col min="19" max="19" width="8" style="389" customWidth="1"/>
    <col min="20" max="20" width="10" style="389" customWidth="1"/>
    <col min="21" max="21" width="10.28515625" style="389" customWidth="1"/>
    <col min="22" max="22" width="10.5703125" style="389" customWidth="1"/>
    <col min="23" max="23" width="6" style="389" customWidth="1"/>
    <col min="24" max="24" width="5.85546875" style="389" customWidth="1"/>
    <col min="25" max="25" width="5.5703125" style="389" customWidth="1"/>
    <col min="26" max="26" width="6.140625" style="389" customWidth="1"/>
    <col min="27" max="27" width="5.5703125" style="389" customWidth="1"/>
    <col min="28" max="28" width="8.28515625" style="389" customWidth="1"/>
    <col min="29" max="29" width="13" style="446" customWidth="1"/>
    <col min="30" max="30" width="13.140625" style="446" customWidth="1"/>
    <col min="31" max="31" width="13.5703125" style="446" customWidth="1"/>
    <col min="32" max="32" width="6.42578125" style="389" customWidth="1"/>
    <col min="33" max="33" width="7" style="389" customWidth="1"/>
    <col min="34" max="34" width="13" style="389" customWidth="1"/>
    <col min="35" max="35" width="15.28515625" style="389" customWidth="1"/>
    <col min="36" max="36" width="12.5703125" style="389" customWidth="1"/>
    <col min="37" max="37" width="11.5703125" style="389" customWidth="1"/>
    <col min="38" max="16384" width="9.140625" style="389"/>
  </cols>
  <sheetData>
    <row r="1" spans="1:37" s="382" customFormat="1">
      <c r="G1" s="441"/>
      <c r="I1" s="383"/>
    </row>
    <row r="2" spans="1:37" s="382" customFormat="1">
      <c r="G2" s="441"/>
    </row>
    <row r="3" spans="1:37" s="382" customFormat="1">
      <c r="G3" s="441"/>
      <c r="I3" s="384"/>
    </row>
    <row r="4" spans="1:37">
      <c r="A4" s="2"/>
      <c r="B4" s="442"/>
      <c r="C4" s="443" t="s">
        <v>807</v>
      </c>
      <c r="D4" s="2"/>
      <c r="E4" s="2"/>
      <c r="F4" s="2"/>
      <c r="I4" s="444"/>
      <c r="J4" s="444"/>
      <c r="K4" s="444"/>
      <c r="L4" s="444"/>
      <c r="O4" s="444"/>
      <c r="P4" s="444"/>
      <c r="Q4" s="444"/>
      <c r="R4" s="444"/>
      <c r="S4" s="444"/>
      <c r="AA4" s="445"/>
      <c r="AG4" s="445"/>
    </row>
    <row r="5" spans="1:37">
      <c r="A5" s="387"/>
      <c r="B5" s="447" t="s">
        <v>137</v>
      </c>
      <c r="C5" s="447"/>
      <c r="D5" s="387"/>
      <c r="E5" s="387"/>
      <c r="F5" s="387"/>
      <c r="G5" s="389"/>
      <c r="K5" s="387"/>
      <c r="L5" s="387"/>
      <c r="M5" s="387"/>
      <c r="N5" s="387"/>
      <c r="O5" s="387"/>
      <c r="P5" s="387"/>
      <c r="Q5" s="387"/>
      <c r="R5" s="387"/>
      <c r="S5" s="387"/>
      <c r="T5" s="387"/>
      <c r="U5" s="387"/>
      <c r="V5" s="387"/>
      <c r="X5" s="387"/>
      <c r="Y5" s="387"/>
      <c r="Z5" s="387"/>
      <c r="AA5" s="388"/>
      <c r="AB5" s="387"/>
      <c r="AC5" s="448"/>
      <c r="AD5" s="448"/>
      <c r="AE5" s="448"/>
      <c r="AF5" s="387"/>
      <c r="AG5" s="388"/>
      <c r="AH5" s="387"/>
      <c r="AI5" s="387"/>
      <c r="AJ5" s="387"/>
    </row>
    <row r="6" spans="1:37" ht="32.25" hidden="1" customHeight="1">
      <c r="A6" s="387"/>
      <c r="B6" s="389"/>
      <c r="C6" s="389"/>
      <c r="D6" s="387"/>
      <c r="E6" s="387"/>
      <c r="F6" s="387"/>
      <c r="G6" s="389"/>
      <c r="H6" s="387"/>
      <c r="I6" s="387"/>
      <c r="J6" s="388"/>
      <c r="K6" s="387"/>
      <c r="L6" s="387"/>
      <c r="M6" s="387"/>
      <c r="N6" s="387"/>
      <c r="O6" s="387"/>
      <c r="P6" s="387"/>
      <c r="Q6" s="387"/>
      <c r="R6" s="387"/>
      <c r="S6" s="387"/>
      <c r="T6" s="387"/>
      <c r="U6" s="387"/>
      <c r="V6" s="387"/>
      <c r="W6" s="387"/>
      <c r="X6" s="387"/>
      <c r="Y6" s="387"/>
      <c r="Z6" s="387"/>
      <c r="AA6" s="388"/>
      <c r="AB6" s="387"/>
      <c r="AC6" s="448"/>
      <c r="AD6" s="448"/>
      <c r="AE6" s="448"/>
      <c r="AF6" s="387"/>
      <c r="AG6" s="387"/>
      <c r="AH6" s="387"/>
      <c r="AI6" s="387"/>
      <c r="AJ6" s="387"/>
    </row>
    <row r="7" spans="1:37">
      <c r="A7" s="449"/>
      <c r="B7" s="450"/>
      <c r="C7" s="450"/>
      <c r="D7" s="449"/>
      <c r="E7" s="449"/>
      <c r="F7" s="449"/>
      <c r="G7" s="450"/>
      <c r="H7" s="451"/>
      <c r="I7" s="451"/>
      <c r="J7" s="451"/>
      <c r="K7" s="452"/>
      <c r="L7" s="451"/>
      <c r="O7" s="451"/>
      <c r="P7" s="451"/>
      <c r="Q7" s="451"/>
      <c r="R7" s="451"/>
      <c r="S7" s="451"/>
      <c r="T7" s="453"/>
      <c r="U7" s="453"/>
      <c r="V7" s="453"/>
      <c r="W7" s="453"/>
      <c r="X7" s="453"/>
      <c r="Y7" s="453"/>
      <c r="Z7" s="453"/>
      <c r="AA7" s="453"/>
      <c r="AB7" s="453"/>
      <c r="AC7" s="454"/>
      <c r="AD7" s="454"/>
      <c r="AE7" s="454"/>
      <c r="AF7" s="453"/>
      <c r="AG7" s="453"/>
    </row>
    <row r="8" spans="1:37" s="457" customFormat="1" ht="19.5" customHeight="1">
      <c r="A8" s="871" t="s">
        <v>19</v>
      </c>
      <c r="B8" s="866" t="s">
        <v>116</v>
      </c>
      <c r="C8" s="866" t="s">
        <v>117</v>
      </c>
      <c r="D8" s="862" t="s">
        <v>118</v>
      </c>
      <c r="E8" s="863"/>
      <c r="F8" s="864"/>
      <c r="G8" s="866" t="s">
        <v>27</v>
      </c>
      <c r="H8" s="866" t="s">
        <v>0</v>
      </c>
      <c r="I8" s="866" t="s">
        <v>26</v>
      </c>
      <c r="J8" s="870" t="s">
        <v>43</v>
      </c>
      <c r="K8" s="870"/>
      <c r="L8" s="870"/>
      <c r="M8" s="873" t="s">
        <v>34</v>
      </c>
      <c r="N8" s="873" t="s">
        <v>61</v>
      </c>
      <c r="O8" s="873" t="s">
        <v>62</v>
      </c>
      <c r="P8" s="880" t="s">
        <v>21</v>
      </c>
      <c r="Q8" s="881"/>
      <c r="R8" s="881"/>
      <c r="S8" s="882"/>
      <c r="T8" s="866" t="s">
        <v>68</v>
      </c>
      <c r="U8" s="866" t="s">
        <v>46</v>
      </c>
      <c r="V8" s="873" t="s">
        <v>63</v>
      </c>
      <c r="W8" s="873" t="s">
        <v>64</v>
      </c>
      <c r="X8" s="873" t="s">
        <v>65</v>
      </c>
      <c r="Y8" s="873" t="s">
        <v>66</v>
      </c>
      <c r="Z8" s="873" t="s">
        <v>44</v>
      </c>
      <c r="AA8" s="873" t="s">
        <v>50</v>
      </c>
      <c r="AB8" s="873" t="s">
        <v>45</v>
      </c>
      <c r="AC8" s="873" t="s">
        <v>811</v>
      </c>
      <c r="AD8" s="873" t="s">
        <v>812</v>
      </c>
      <c r="AE8" s="866" t="s">
        <v>813</v>
      </c>
      <c r="AF8" s="866" t="s">
        <v>814</v>
      </c>
      <c r="AG8" s="866" t="s">
        <v>51</v>
      </c>
      <c r="AH8" s="866" t="s">
        <v>47</v>
      </c>
      <c r="AI8" s="866" t="s">
        <v>33</v>
      </c>
      <c r="AJ8" s="455"/>
      <c r="AK8" s="456"/>
    </row>
    <row r="9" spans="1:37" s="457" customFormat="1" ht="77.25" customHeight="1">
      <c r="A9" s="877"/>
      <c r="B9" s="867"/>
      <c r="C9" s="867"/>
      <c r="D9" s="56" t="s">
        <v>77</v>
      </c>
      <c r="E9" s="380" t="s">
        <v>126</v>
      </c>
      <c r="F9" s="380" t="s">
        <v>127</v>
      </c>
      <c r="G9" s="867"/>
      <c r="H9" s="879"/>
      <c r="I9" s="879"/>
      <c r="J9" s="458" t="s">
        <v>109</v>
      </c>
      <c r="K9" s="458" t="s">
        <v>110</v>
      </c>
      <c r="L9" s="458" t="s">
        <v>111</v>
      </c>
      <c r="M9" s="874"/>
      <c r="N9" s="874"/>
      <c r="O9" s="878"/>
      <c r="P9" s="459" t="s">
        <v>48</v>
      </c>
      <c r="Q9" s="459" t="s">
        <v>49</v>
      </c>
      <c r="R9" s="459" t="s">
        <v>22</v>
      </c>
      <c r="S9" s="460" t="s">
        <v>69</v>
      </c>
      <c r="T9" s="867"/>
      <c r="U9" s="867"/>
      <c r="V9" s="878"/>
      <c r="W9" s="878"/>
      <c r="X9" s="878"/>
      <c r="Y9" s="878"/>
      <c r="Z9" s="878"/>
      <c r="AA9" s="878"/>
      <c r="AB9" s="878"/>
      <c r="AC9" s="878"/>
      <c r="AD9" s="878"/>
      <c r="AE9" s="867"/>
      <c r="AF9" s="867"/>
      <c r="AG9" s="867"/>
      <c r="AH9" s="867"/>
      <c r="AI9" s="867"/>
      <c r="AJ9" s="455" t="s">
        <v>104</v>
      </c>
      <c r="AK9" s="455" t="s">
        <v>105</v>
      </c>
    </row>
    <row r="10" spans="1:37" s="468" customFormat="1">
      <c r="A10" s="461" t="s">
        <v>11</v>
      </c>
      <c r="B10" s="462"/>
      <c r="C10" s="462"/>
      <c r="D10" s="461"/>
      <c r="E10" s="461"/>
      <c r="F10" s="461"/>
      <c r="G10" s="463" t="s">
        <v>12</v>
      </c>
      <c r="H10" s="464" t="s">
        <v>23</v>
      </c>
      <c r="I10" s="464" t="s">
        <v>24</v>
      </c>
      <c r="J10" s="464">
        <v>1</v>
      </c>
      <c r="K10" s="464">
        <v>2</v>
      </c>
      <c r="L10" s="464">
        <v>3</v>
      </c>
      <c r="M10" s="464" t="s">
        <v>60</v>
      </c>
      <c r="N10" s="464">
        <v>4</v>
      </c>
      <c r="O10" s="465">
        <f>N10+1</f>
        <v>5</v>
      </c>
      <c r="P10" s="465">
        <f t="shared" ref="P10:AI10" si="0">O10+1</f>
        <v>6</v>
      </c>
      <c r="Q10" s="465">
        <f t="shared" si="0"/>
        <v>7</v>
      </c>
      <c r="R10" s="465">
        <f t="shared" si="0"/>
        <v>8</v>
      </c>
      <c r="S10" s="465">
        <f t="shared" si="0"/>
        <v>9</v>
      </c>
      <c r="T10" s="465">
        <f t="shared" si="0"/>
        <v>10</v>
      </c>
      <c r="U10" s="465">
        <f t="shared" si="0"/>
        <v>11</v>
      </c>
      <c r="V10" s="465">
        <f t="shared" si="0"/>
        <v>12</v>
      </c>
      <c r="W10" s="465">
        <f t="shared" si="0"/>
        <v>13</v>
      </c>
      <c r="X10" s="465">
        <f t="shared" si="0"/>
        <v>14</v>
      </c>
      <c r="Y10" s="465">
        <f t="shared" si="0"/>
        <v>15</v>
      </c>
      <c r="Z10" s="465">
        <f t="shared" si="0"/>
        <v>16</v>
      </c>
      <c r="AA10" s="465">
        <f t="shared" si="0"/>
        <v>17</v>
      </c>
      <c r="AB10" s="465">
        <f t="shared" si="0"/>
        <v>18</v>
      </c>
      <c r="AC10" s="466">
        <f t="shared" si="0"/>
        <v>19</v>
      </c>
      <c r="AD10" s="466">
        <f t="shared" si="0"/>
        <v>20</v>
      </c>
      <c r="AE10" s="466">
        <f t="shared" si="0"/>
        <v>21</v>
      </c>
      <c r="AF10" s="465">
        <f t="shared" si="0"/>
        <v>22</v>
      </c>
      <c r="AG10" s="465">
        <f t="shared" si="0"/>
        <v>23</v>
      </c>
      <c r="AH10" s="465">
        <f t="shared" si="0"/>
        <v>24</v>
      </c>
      <c r="AI10" s="465">
        <f t="shared" si="0"/>
        <v>25</v>
      </c>
      <c r="AJ10" s="467"/>
    </row>
    <row r="11" spans="1:37" s="468" customFormat="1">
      <c r="A11" s="469" t="s">
        <v>133</v>
      </c>
      <c r="B11" s="469"/>
      <c r="C11" s="467"/>
      <c r="D11" s="461"/>
      <c r="E11" s="461"/>
      <c r="F11" s="461"/>
      <c r="G11" s="467"/>
      <c r="H11" s="464"/>
      <c r="I11" s="464"/>
      <c r="J11" s="464"/>
      <c r="K11" s="464"/>
      <c r="L11" s="464"/>
      <c r="M11" s="464"/>
      <c r="N11" s="464"/>
      <c r="O11" s="467"/>
      <c r="P11" s="467"/>
      <c r="Q11" s="467"/>
      <c r="R11" s="465"/>
      <c r="S11" s="467"/>
      <c r="T11" s="465"/>
      <c r="U11" s="465"/>
      <c r="V11" s="465"/>
      <c r="W11" s="465"/>
      <c r="X11" s="465"/>
      <c r="Y11" s="465"/>
      <c r="Z11" s="465"/>
      <c r="AA11" s="470"/>
      <c r="AB11" s="465"/>
      <c r="AC11" s="466"/>
      <c r="AD11" s="466"/>
      <c r="AE11" s="466"/>
      <c r="AF11" s="465"/>
      <c r="AG11" s="465"/>
      <c r="AH11" s="465"/>
      <c r="AI11" s="465"/>
      <c r="AJ11" s="467"/>
    </row>
    <row r="12" spans="1:37" ht="45" customHeight="1">
      <c r="A12" s="471">
        <v>1</v>
      </c>
      <c r="B12" s="472" t="s">
        <v>438</v>
      </c>
      <c r="C12" s="472" t="s">
        <v>334</v>
      </c>
      <c r="D12" s="473" t="s">
        <v>514</v>
      </c>
      <c r="E12" s="471">
        <v>9070737</v>
      </c>
      <c r="F12" s="471">
        <v>1770001084</v>
      </c>
      <c r="G12" s="474" t="s">
        <v>679</v>
      </c>
      <c r="H12" s="475" t="s">
        <v>705</v>
      </c>
      <c r="I12" s="476">
        <v>1968</v>
      </c>
      <c r="J12" s="477">
        <v>3423</v>
      </c>
      <c r="K12" s="478">
        <v>3423</v>
      </c>
      <c r="L12" s="479">
        <v>0</v>
      </c>
      <c r="M12" s="480" t="s">
        <v>706</v>
      </c>
      <c r="N12" s="481">
        <v>141</v>
      </c>
      <c r="O12" s="482">
        <v>1</v>
      </c>
      <c r="P12" s="483">
        <v>417.55</v>
      </c>
      <c r="Q12" s="483" t="s">
        <v>707</v>
      </c>
      <c r="R12" s="484" t="s">
        <v>79</v>
      </c>
      <c r="S12" s="483">
        <v>32</v>
      </c>
      <c r="T12" s="485" t="s">
        <v>708</v>
      </c>
      <c r="U12" s="486">
        <v>417550</v>
      </c>
      <c r="V12" s="487"/>
      <c r="W12" s="487">
        <v>1</v>
      </c>
      <c r="X12" s="487">
        <v>1</v>
      </c>
      <c r="Y12" s="487">
        <v>1</v>
      </c>
      <c r="Z12" s="487">
        <v>1</v>
      </c>
      <c r="AA12" s="488">
        <v>1</v>
      </c>
      <c r="AB12" s="485">
        <v>0.75</v>
      </c>
      <c r="AC12" s="489">
        <v>10021.200000000001</v>
      </c>
      <c r="AD12" s="489">
        <v>8518.02</v>
      </c>
      <c r="AE12" s="489">
        <v>1503.18</v>
      </c>
      <c r="AF12" s="490">
        <v>5.25</v>
      </c>
      <c r="AG12" s="485">
        <v>35</v>
      </c>
      <c r="AH12" s="491">
        <v>1503180</v>
      </c>
      <c r="AI12" s="492"/>
      <c r="AJ12" s="493"/>
      <c r="AK12" s="494"/>
    </row>
    <row r="13" spans="1:37" ht="28.5" customHeight="1">
      <c r="A13" s="471">
        <f>A12+1</f>
        <v>2</v>
      </c>
      <c r="B13" s="472" t="s">
        <v>438</v>
      </c>
      <c r="C13" s="472" t="s">
        <v>334</v>
      </c>
      <c r="D13" s="473" t="s">
        <v>514</v>
      </c>
      <c r="E13" s="471">
        <v>9070737</v>
      </c>
      <c r="F13" s="471">
        <v>1770001084</v>
      </c>
      <c r="G13" s="474" t="s">
        <v>680</v>
      </c>
      <c r="H13" s="475" t="s">
        <v>705</v>
      </c>
      <c r="I13" s="476">
        <v>1980</v>
      </c>
      <c r="J13" s="495">
        <v>2224</v>
      </c>
      <c r="K13" s="496">
        <v>2224</v>
      </c>
      <c r="L13" s="497">
        <v>0</v>
      </c>
      <c r="M13" s="498" t="s">
        <v>706</v>
      </c>
      <c r="N13" s="499">
        <v>260</v>
      </c>
      <c r="O13" s="482">
        <v>1</v>
      </c>
      <c r="P13" s="483">
        <v>209.12</v>
      </c>
      <c r="Q13" s="483" t="s">
        <v>709</v>
      </c>
      <c r="R13" s="484" t="s">
        <v>79</v>
      </c>
      <c r="S13" s="500">
        <v>66</v>
      </c>
      <c r="T13" s="485" t="s">
        <v>708</v>
      </c>
      <c r="U13" s="486">
        <v>209120</v>
      </c>
      <c r="V13" s="487"/>
      <c r="W13" s="487">
        <v>1</v>
      </c>
      <c r="X13" s="487">
        <v>1</v>
      </c>
      <c r="Y13" s="487">
        <v>1</v>
      </c>
      <c r="Z13" s="487">
        <v>1</v>
      </c>
      <c r="AA13" s="488">
        <v>1</v>
      </c>
      <c r="AB13" s="485">
        <v>0.75</v>
      </c>
      <c r="AC13" s="489">
        <v>10351.44</v>
      </c>
      <c r="AD13" s="489">
        <v>8798.7240000000002</v>
      </c>
      <c r="AE13" s="489">
        <v>1552.7159999999999</v>
      </c>
      <c r="AF13" s="490">
        <v>5.25</v>
      </c>
      <c r="AG13" s="485">
        <v>35</v>
      </c>
      <c r="AH13" s="491">
        <v>1552716</v>
      </c>
      <c r="AI13" s="492"/>
      <c r="AJ13" s="493"/>
      <c r="AK13" s="494"/>
    </row>
    <row r="14" spans="1:37" ht="27.75" customHeight="1">
      <c r="A14" s="471">
        <f t="shared" ref="A14:A27" si="1">A13+1</f>
        <v>3</v>
      </c>
      <c r="B14" s="472" t="s">
        <v>438</v>
      </c>
      <c r="C14" s="472" t="s">
        <v>334</v>
      </c>
      <c r="D14" s="473" t="s">
        <v>514</v>
      </c>
      <c r="E14" s="471">
        <v>9070737</v>
      </c>
      <c r="F14" s="471">
        <v>1770001084</v>
      </c>
      <c r="G14" s="474" t="s">
        <v>681</v>
      </c>
      <c r="H14" s="475" t="s">
        <v>705</v>
      </c>
      <c r="I14" s="476">
        <v>1964</v>
      </c>
      <c r="J14" s="495">
        <v>3542</v>
      </c>
      <c r="K14" s="496">
        <v>3542</v>
      </c>
      <c r="L14" s="497">
        <v>0</v>
      </c>
      <c r="M14" s="498" t="s">
        <v>710</v>
      </c>
      <c r="N14" s="499">
        <v>70</v>
      </c>
      <c r="O14" s="482">
        <v>1</v>
      </c>
      <c r="P14" s="483">
        <v>961.67</v>
      </c>
      <c r="Q14" s="483" t="s">
        <v>711</v>
      </c>
      <c r="R14" s="484" t="s">
        <v>79</v>
      </c>
      <c r="S14" s="500">
        <v>70</v>
      </c>
      <c r="T14" s="501" t="s">
        <v>708</v>
      </c>
      <c r="U14" s="502">
        <v>961670</v>
      </c>
      <c r="V14" s="487"/>
      <c r="W14" s="487">
        <v>1</v>
      </c>
      <c r="X14" s="487">
        <v>1</v>
      </c>
      <c r="Y14" s="487">
        <v>1</v>
      </c>
      <c r="Z14" s="487">
        <v>1</v>
      </c>
      <c r="AA14" s="488">
        <v>1</v>
      </c>
      <c r="AB14" s="485">
        <v>0.75</v>
      </c>
      <c r="AC14" s="489">
        <v>50487.675000000003</v>
      </c>
      <c r="AD14" s="489">
        <v>25243.837500000001</v>
      </c>
      <c r="AE14" s="489">
        <v>25243.837500000001</v>
      </c>
      <c r="AF14" s="490">
        <v>17.5</v>
      </c>
      <c r="AG14" s="485">
        <v>35</v>
      </c>
      <c r="AH14" s="491">
        <v>25243837</v>
      </c>
      <c r="AI14" s="503"/>
      <c r="AJ14" s="493"/>
      <c r="AK14" s="494"/>
    </row>
    <row r="15" spans="1:37" ht="28.5" customHeight="1">
      <c r="A15" s="471">
        <f t="shared" si="1"/>
        <v>4</v>
      </c>
      <c r="B15" s="472" t="s">
        <v>438</v>
      </c>
      <c r="C15" s="472" t="s">
        <v>334</v>
      </c>
      <c r="D15" s="473" t="s">
        <v>514</v>
      </c>
      <c r="E15" s="471">
        <v>9070737</v>
      </c>
      <c r="F15" s="471">
        <v>1770001084</v>
      </c>
      <c r="G15" s="474" t="s">
        <v>682</v>
      </c>
      <c r="H15" s="475" t="s">
        <v>705</v>
      </c>
      <c r="I15" s="476">
        <v>1989</v>
      </c>
      <c r="J15" s="495">
        <v>93808</v>
      </c>
      <c r="K15" s="496">
        <v>40108.067000000003</v>
      </c>
      <c r="L15" s="772">
        <v>53700</v>
      </c>
      <c r="M15" s="498" t="s">
        <v>712</v>
      </c>
      <c r="N15" s="499">
        <v>60</v>
      </c>
      <c r="O15" s="482">
        <v>1</v>
      </c>
      <c r="P15" s="483">
        <v>965.17</v>
      </c>
      <c r="Q15" s="483" t="s">
        <v>713</v>
      </c>
      <c r="R15" s="484" t="s">
        <v>79</v>
      </c>
      <c r="S15" s="500">
        <v>302.39999999999998</v>
      </c>
      <c r="T15" s="501" t="s">
        <v>714</v>
      </c>
      <c r="U15" s="502">
        <v>965170</v>
      </c>
      <c r="V15" s="487"/>
      <c r="W15" s="487">
        <v>0.92</v>
      </c>
      <c r="X15" s="487">
        <v>1</v>
      </c>
      <c r="Y15" s="487">
        <v>1</v>
      </c>
      <c r="Z15" s="487">
        <v>1</v>
      </c>
      <c r="AA15" s="488">
        <v>0.75</v>
      </c>
      <c r="AB15" s="485">
        <v>0.85</v>
      </c>
      <c r="AC15" s="489">
        <v>171180.234792</v>
      </c>
      <c r="AD15" s="489">
        <v>112294.23402355201</v>
      </c>
      <c r="AE15" s="489">
        <v>58886.000768447979</v>
      </c>
      <c r="AF15" s="490">
        <v>20.639999999999993</v>
      </c>
      <c r="AG15" s="485">
        <v>60</v>
      </c>
      <c r="AH15" s="491">
        <v>5186067.7699999996</v>
      </c>
      <c r="AI15" s="503"/>
      <c r="AJ15" s="493"/>
      <c r="AK15" s="494"/>
    </row>
    <row r="16" spans="1:37" ht="33" customHeight="1">
      <c r="A16" s="471">
        <f t="shared" si="1"/>
        <v>5</v>
      </c>
      <c r="B16" s="472" t="s">
        <v>438</v>
      </c>
      <c r="C16" s="472" t="s">
        <v>334</v>
      </c>
      <c r="D16" s="473" t="s">
        <v>514</v>
      </c>
      <c r="E16" s="471">
        <v>9070737</v>
      </c>
      <c r="F16" s="471">
        <v>1770001084</v>
      </c>
      <c r="G16" s="474" t="s">
        <v>683</v>
      </c>
      <c r="H16" s="475" t="s">
        <v>705</v>
      </c>
      <c r="I16" s="476">
        <v>1959</v>
      </c>
      <c r="J16" s="495">
        <v>17379.2</v>
      </c>
      <c r="K16" s="496">
        <v>17379.2</v>
      </c>
      <c r="L16" s="497">
        <v>0</v>
      </c>
      <c r="M16" s="498" t="s">
        <v>715</v>
      </c>
      <c r="N16" s="499">
        <v>36</v>
      </c>
      <c r="O16" s="482">
        <v>1</v>
      </c>
      <c r="P16" s="483">
        <v>428.4</v>
      </c>
      <c r="Q16" s="483" t="s">
        <v>716</v>
      </c>
      <c r="R16" s="484" t="s">
        <v>79</v>
      </c>
      <c r="S16" s="500">
        <v>81</v>
      </c>
      <c r="T16" s="501" t="s">
        <v>708</v>
      </c>
      <c r="U16" s="502">
        <v>428400</v>
      </c>
      <c r="V16" s="487"/>
      <c r="W16" s="487">
        <v>1</v>
      </c>
      <c r="X16" s="487">
        <v>1</v>
      </c>
      <c r="Y16" s="487">
        <v>1</v>
      </c>
      <c r="Z16" s="487">
        <v>1</v>
      </c>
      <c r="AA16" s="488">
        <v>1</v>
      </c>
      <c r="AB16" s="485">
        <v>0.85</v>
      </c>
      <c r="AC16" s="489">
        <v>29495.34</v>
      </c>
      <c r="AD16" s="489">
        <v>25010.573553000002</v>
      </c>
      <c r="AE16" s="489">
        <v>4484.7664469999972</v>
      </c>
      <c r="AF16" s="490">
        <v>5.321749999999998</v>
      </c>
      <c r="AG16" s="485">
        <v>35</v>
      </c>
      <c r="AH16" s="491">
        <v>4484766</v>
      </c>
      <c r="AI16" s="503"/>
      <c r="AJ16" s="493"/>
      <c r="AK16" s="494"/>
    </row>
    <row r="17" spans="1:37" ht="31.5" customHeight="1">
      <c r="A17" s="471">
        <f t="shared" si="1"/>
        <v>6</v>
      </c>
      <c r="B17" s="472" t="s">
        <v>438</v>
      </c>
      <c r="C17" s="472" t="s">
        <v>334</v>
      </c>
      <c r="D17" s="473" t="s">
        <v>514</v>
      </c>
      <c r="E17" s="471">
        <v>9070737</v>
      </c>
      <c r="F17" s="471">
        <v>1770001084</v>
      </c>
      <c r="G17" s="474" t="s">
        <v>684</v>
      </c>
      <c r="H17" s="475" t="s">
        <v>705</v>
      </c>
      <c r="I17" s="476">
        <v>2014</v>
      </c>
      <c r="J17" s="495">
        <v>27384</v>
      </c>
      <c r="K17" s="496">
        <v>27384</v>
      </c>
      <c r="L17" s="497">
        <v>0</v>
      </c>
      <c r="M17" s="498" t="s">
        <v>717</v>
      </c>
      <c r="N17" s="499">
        <v>36</v>
      </c>
      <c r="O17" s="482">
        <v>1</v>
      </c>
      <c r="P17" s="483">
        <v>428.4</v>
      </c>
      <c r="Q17" s="483" t="s">
        <v>716</v>
      </c>
      <c r="R17" s="484" t="s">
        <v>79</v>
      </c>
      <c r="S17" s="500">
        <v>124.4</v>
      </c>
      <c r="T17" s="501" t="s">
        <v>708</v>
      </c>
      <c r="U17" s="502">
        <v>417550</v>
      </c>
      <c r="V17" s="487"/>
      <c r="W17" s="487">
        <v>1</v>
      </c>
      <c r="X17" s="487">
        <v>1</v>
      </c>
      <c r="Y17" s="487">
        <v>1</v>
      </c>
      <c r="Z17" s="487">
        <v>1</v>
      </c>
      <c r="AA17" s="488">
        <v>1</v>
      </c>
      <c r="AB17" s="485">
        <v>0.75</v>
      </c>
      <c r="AC17" s="489">
        <v>38957.415000000001</v>
      </c>
      <c r="AD17" s="489">
        <v>3895.7415000000001</v>
      </c>
      <c r="AE17" s="489">
        <v>35061.673499999997</v>
      </c>
      <c r="AF17" s="490">
        <v>31.5</v>
      </c>
      <c r="AG17" s="485">
        <v>35</v>
      </c>
      <c r="AH17" s="491">
        <v>16304554.59</v>
      </c>
      <c r="AI17" s="503"/>
      <c r="AJ17" s="493"/>
      <c r="AK17" s="494"/>
    </row>
    <row r="18" spans="1:37" ht="30.75" customHeight="1">
      <c r="A18" s="471">
        <f t="shared" si="1"/>
        <v>7</v>
      </c>
      <c r="B18" s="472" t="s">
        <v>438</v>
      </c>
      <c r="C18" s="472" t="s">
        <v>334</v>
      </c>
      <c r="D18" s="473" t="s">
        <v>514</v>
      </c>
      <c r="E18" s="471">
        <v>9070737</v>
      </c>
      <c r="F18" s="471">
        <v>1770001084</v>
      </c>
      <c r="G18" s="474" t="s">
        <v>685</v>
      </c>
      <c r="H18" s="475" t="s">
        <v>705</v>
      </c>
      <c r="I18" s="476">
        <v>2001</v>
      </c>
      <c r="J18" s="495">
        <v>11592.349970000001</v>
      </c>
      <c r="K18" s="496">
        <v>8203.8109700000005</v>
      </c>
      <c r="L18" s="497">
        <v>3388.5390000000002</v>
      </c>
      <c r="M18" s="498" t="s">
        <v>715</v>
      </c>
      <c r="N18" s="499">
        <v>36</v>
      </c>
      <c r="O18" s="482">
        <v>1</v>
      </c>
      <c r="P18" s="483">
        <v>417.55</v>
      </c>
      <c r="Q18" s="483" t="s">
        <v>716</v>
      </c>
      <c r="R18" s="484" t="s">
        <v>79</v>
      </c>
      <c r="S18" s="500">
        <v>49</v>
      </c>
      <c r="T18" s="501" t="s">
        <v>708</v>
      </c>
      <c r="U18" s="502">
        <v>417550</v>
      </c>
      <c r="V18" s="487"/>
      <c r="W18" s="487">
        <v>1</v>
      </c>
      <c r="X18" s="487">
        <v>1</v>
      </c>
      <c r="Y18" s="487">
        <v>1</v>
      </c>
      <c r="Z18" s="487">
        <v>1</v>
      </c>
      <c r="AA18" s="488">
        <v>1</v>
      </c>
      <c r="AB18" s="485">
        <v>0.75</v>
      </c>
      <c r="AC18" s="489">
        <v>15344.9625</v>
      </c>
      <c r="AD18" s="489">
        <v>7672.4812499999998</v>
      </c>
      <c r="AE18" s="489">
        <v>7672.4812499999998</v>
      </c>
      <c r="AF18" s="490">
        <v>17.5</v>
      </c>
      <c r="AG18" s="485">
        <v>35</v>
      </c>
      <c r="AH18" s="491">
        <v>4283942</v>
      </c>
      <c r="AI18" s="503"/>
      <c r="AJ18" s="493"/>
      <c r="AK18" s="494"/>
    </row>
    <row r="19" spans="1:37" ht="37.5" customHeight="1">
      <c r="A19" s="471">
        <f t="shared" si="1"/>
        <v>8</v>
      </c>
      <c r="B19" s="472" t="s">
        <v>438</v>
      </c>
      <c r="C19" s="472" t="s">
        <v>334</v>
      </c>
      <c r="D19" s="473" t="s">
        <v>514</v>
      </c>
      <c r="E19" s="471">
        <v>9070737</v>
      </c>
      <c r="F19" s="471">
        <v>1770001084</v>
      </c>
      <c r="G19" s="474" t="s">
        <v>686</v>
      </c>
      <c r="H19" s="475" t="s">
        <v>705</v>
      </c>
      <c r="I19" s="476">
        <v>1981</v>
      </c>
      <c r="J19" s="495">
        <v>27384</v>
      </c>
      <c r="K19" s="496">
        <v>27384</v>
      </c>
      <c r="L19" s="497">
        <v>0</v>
      </c>
      <c r="M19" s="498" t="s">
        <v>715</v>
      </c>
      <c r="N19" s="499">
        <v>36</v>
      </c>
      <c r="O19" s="482">
        <v>1</v>
      </c>
      <c r="P19" s="483">
        <v>417.55</v>
      </c>
      <c r="Q19" s="483" t="s">
        <v>716</v>
      </c>
      <c r="R19" s="484" t="s">
        <v>79</v>
      </c>
      <c r="S19" s="500">
        <v>287.8</v>
      </c>
      <c r="T19" s="501" t="s">
        <v>708</v>
      </c>
      <c r="U19" s="502">
        <v>417550</v>
      </c>
      <c r="V19" s="487"/>
      <c r="W19" s="487">
        <v>1</v>
      </c>
      <c r="X19" s="487">
        <v>1</v>
      </c>
      <c r="Y19" s="487">
        <v>1</v>
      </c>
      <c r="Z19" s="487">
        <v>1</v>
      </c>
      <c r="AA19" s="488">
        <v>1</v>
      </c>
      <c r="AB19" s="485">
        <v>0.75</v>
      </c>
      <c r="AC19" s="489">
        <v>90128.167499999996</v>
      </c>
      <c r="AD19" s="489">
        <v>65050.004893125013</v>
      </c>
      <c r="AE19" s="489">
        <v>25078.162606874987</v>
      </c>
      <c r="AF19" s="490">
        <v>9.738749999999996</v>
      </c>
      <c r="AG19" s="485">
        <v>35</v>
      </c>
      <c r="AH19" s="491">
        <v>25078163</v>
      </c>
      <c r="AI19" s="503"/>
      <c r="AJ19" s="493"/>
      <c r="AK19" s="494"/>
    </row>
    <row r="20" spans="1:37" ht="21" customHeight="1">
      <c r="A20" s="471">
        <f t="shared" si="1"/>
        <v>9</v>
      </c>
      <c r="B20" s="472" t="s">
        <v>438</v>
      </c>
      <c r="C20" s="472" t="s">
        <v>334</v>
      </c>
      <c r="D20" s="473" t="s">
        <v>514</v>
      </c>
      <c r="E20" s="471">
        <v>9070737</v>
      </c>
      <c r="F20" s="471">
        <v>1770001084</v>
      </c>
      <c r="G20" s="474" t="s">
        <v>687</v>
      </c>
      <c r="H20" s="475" t="s">
        <v>705</v>
      </c>
      <c r="I20" s="476">
        <v>2000</v>
      </c>
      <c r="J20" s="495">
        <v>1771</v>
      </c>
      <c r="K20" s="496">
        <v>848.55304000000001</v>
      </c>
      <c r="L20" s="497">
        <v>922.45</v>
      </c>
      <c r="M20" s="498" t="s">
        <v>715</v>
      </c>
      <c r="N20" s="499">
        <v>36</v>
      </c>
      <c r="O20" s="482">
        <v>1</v>
      </c>
      <c r="P20" s="483">
        <v>428.4</v>
      </c>
      <c r="Q20" s="483" t="s">
        <v>716</v>
      </c>
      <c r="R20" s="484" t="s">
        <v>79</v>
      </c>
      <c r="S20" s="500">
        <v>112.8</v>
      </c>
      <c r="T20" s="501" t="s">
        <v>708</v>
      </c>
      <c r="U20" s="502">
        <v>428400</v>
      </c>
      <c r="V20" s="487"/>
      <c r="W20" s="487">
        <v>1</v>
      </c>
      <c r="X20" s="487">
        <v>1</v>
      </c>
      <c r="Y20" s="487">
        <v>1</v>
      </c>
      <c r="Z20" s="487">
        <v>1</v>
      </c>
      <c r="AA20" s="488">
        <v>1</v>
      </c>
      <c r="AB20" s="485">
        <v>0.75</v>
      </c>
      <c r="AC20" s="489">
        <v>36242.639999999999</v>
      </c>
      <c r="AD20" s="489">
        <v>31241.15568</v>
      </c>
      <c r="AE20" s="489">
        <v>5001.4843200000005</v>
      </c>
      <c r="AF20" s="490">
        <v>4.8299999999999983</v>
      </c>
      <c r="AG20" s="485">
        <v>35</v>
      </c>
      <c r="AH20" s="491">
        <v>4079037.04</v>
      </c>
      <c r="AI20" s="503"/>
      <c r="AJ20" s="493"/>
      <c r="AK20" s="494"/>
    </row>
    <row r="21" spans="1:37" ht="26.25" customHeight="1">
      <c r="A21" s="471">
        <f t="shared" si="1"/>
        <v>10</v>
      </c>
      <c r="B21" s="472" t="s">
        <v>438</v>
      </c>
      <c r="C21" s="472" t="s">
        <v>334</v>
      </c>
      <c r="D21" s="473" t="s">
        <v>514</v>
      </c>
      <c r="E21" s="471">
        <v>9070737</v>
      </c>
      <c r="F21" s="471">
        <v>1770001084</v>
      </c>
      <c r="G21" s="504" t="s">
        <v>688</v>
      </c>
      <c r="H21" s="475" t="s">
        <v>705</v>
      </c>
      <c r="I21" s="476">
        <v>2010</v>
      </c>
      <c r="J21" s="495">
        <v>5500</v>
      </c>
      <c r="K21" s="496">
        <v>1158.56468</v>
      </c>
      <c r="L21" s="497">
        <v>4341.4353200000005</v>
      </c>
      <c r="M21" s="498" t="s">
        <v>715</v>
      </c>
      <c r="N21" s="499">
        <v>36</v>
      </c>
      <c r="O21" s="482">
        <v>1</v>
      </c>
      <c r="P21" s="483">
        <v>417.55</v>
      </c>
      <c r="Q21" s="483" t="s">
        <v>716</v>
      </c>
      <c r="R21" s="484" t="s">
        <v>79</v>
      </c>
      <c r="S21" s="500">
        <v>60.16</v>
      </c>
      <c r="T21" s="501" t="s">
        <v>708</v>
      </c>
      <c r="U21" s="502">
        <v>417550</v>
      </c>
      <c r="V21" s="487"/>
      <c r="W21" s="487">
        <v>1</v>
      </c>
      <c r="X21" s="487">
        <v>1</v>
      </c>
      <c r="Y21" s="487">
        <v>1</v>
      </c>
      <c r="Z21" s="487">
        <v>1</v>
      </c>
      <c r="AA21" s="488">
        <v>1</v>
      </c>
      <c r="AB21" s="485">
        <v>0.75</v>
      </c>
      <c r="AC21" s="489">
        <v>18839.856</v>
      </c>
      <c r="AD21" s="489">
        <v>4620.4746839999998</v>
      </c>
      <c r="AE21" s="489">
        <v>14219.381315999999</v>
      </c>
      <c r="AF21" s="490">
        <v>26.416249999999998</v>
      </c>
      <c r="AG21" s="485">
        <v>35</v>
      </c>
      <c r="AH21" s="491">
        <v>9877945.6799999997</v>
      </c>
      <c r="AI21" s="503"/>
      <c r="AJ21" s="493"/>
      <c r="AK21" s="494"/>
    </row>
    <row r="22" spans="1:37" ht="19.5" customHeight="1">
      <c r="A22" s="471">
        <f t="shared" si="1"/>
        <v>11</v>
      </c>
      <c r="B22" s="472" t="s">
        <v>438</v>
      </c>
      <c r="C22" s="472" t="s">
        <v>334</v>
      </c>
      <c r="D22" s="473" t="s">
        <v>514</v>
      </c>
      <c r="E22" s="471">
        <v>9070737</v>
      </c>
      <c r="F22" s="471">
        <v>1770001084</v>
      </c>
      <c r="G22" s="504" t="s">
        <v>689</v>
      </c>
      <c r="H22" s="475" t="s">
        <v>705</v>
      </c>
      <c r="I22" s="476">
        <v>2013</v>
      </c>
      <c r="J22" s="495">
        <v>29841.759280000002</v>
      </c>
      <c r="K22" s="496">
        <v>828.93780000000004</v>
      </c>
      <c r="L22" s="497">
        <v>29012.821479999999</v>
      </c>
      <c r="M22" s="498" t="s">
        <v>715</v>
      </c>
      <c r="N22" s="499">
        <v>10</v>
      </c>
      <c r="O22" s="482">
        <v>1</v>
      </c>
      <c r="P22" s="483">
        <v>417.55</v>
      </c>
      <c r="Q22" s="483" t="s">
        <v>716</v>
      </c>
      <c r="R22" s="484" t="s">
        <v>79</v>
      </c>
      <c r="S22" s="500">
        <v>90.24</v>
      </c>
      <c r="T22" s="501" t="s">
        <v>708</v>
      </c>
      <c r="U22" s="502">
        <v>417550</v>
      </c>
      <c r="V22" s="487"/>
      <c r="W22" s="487">
        <v>1</v>
      </c>
      <c r="X22" s="487">
        <v>1</v>
      </c>
      <c r="Y22" s="487">
        <v>1</v>
      </c>
      <c r="Z22" s="487">
        <v>1</v>
      </c>
      <c r="AA22" s="488">
        <v>1</v>
      </c>
      <c r="AB22" s="485">
        <v>0.75</v>
      </c>
      <c r="AC22" s="489">
        <v>28259.784</v>
      </c>
      <c r="AD22" s="489">
        <v>204.88343399999997</v>
      </c>
      <c r="AE22" s="489">
        <v>28054.900566</v>
      </c>
      <c r="AF22" s="490">
        <v>34.746250000000003</v>
      </c>
      <c r="AG22" s="485">
        <v>35</v>
      </c>
      <c r="AH22" s="491">
        <v>0</v>
      </c>
      <c r="AI22" s="503"/>
      <c r="AJ22" s="493"/>
      <c r="AK22" s="494"/>
    </row>
    <row r="23" spans="1:37" ht="20.25" customHeight="1">
      <c r="A23" s="471">
        <f t="shared" si="1"/>
        <v>12</v>
      </c>
      <c r="B23" s="472" t="s">
        <v>438</v>
      </c>
      <c r="C23" s="472" t="s">
        <v>334</v>
      </c>
      <c r="D23" s="473" t="s">
        <v>514</v>
      </c>
      <c r="E23" s="471">
        <v>9070737</v>
      </c>
      <c r="F23" s="471">
        <v>1770001084</v>
      </c>
      <c r="G23" s="474" t="s">
        <v>690</v>
      </c>
      <c r="H23" s="475" t="s">
        <v>705</v>
      </c>
      <c r="I23" s="476">
        <v>1989</v>
      </c>
      <c r="J23" s="495">
        <v>3720.5</v>
      </c>
      <c r="K23" s="496">
        <v>703.45155</v>
      </c>
      <c r="L23" s="497">
        <v>3017.0434500000001</v>
      </c>
      <c r="M23" s="498" t="s">
        <v>715</v>
      </c>
      <c r="N23" s="499">
        <v>36</v>
      </c>
      <c r="O23" s="482">
        <v>1</v>
      </c>
      <c r="P23" s="483">
        <v>417.55</v>
      </c>
      <c r="Q23" s="483" t="s">
        <v>716</v>
      </c>
      <c r="R23" s="484" t="s">
        <v>79</v>
      </c>
      <c r="S23" s="500">
        <v>72</v>
      </c>
      <c r="T23" s="501" t="s">
        <v>708</v>
      </c>
      <c r="U23" s="502">
        <v>417550</v>
      </c>
      <c r="V23" s="487"/>
      <c r="W23" s="487">
        <v>1</v>
      </c>
      <c r="X23" s="487">
        <v>1</v>
      </c>
      <c r="Y23" s="487">
        <v>1</v>
      </c>
      <c r="Z23" s="487">
        <v>1</v>
      </c>
      <c r="AA23" s="488">
        <v>1</v>
      </c>
      <c r="AB23" s="485">
        <v>0.75</v>
      </c>
      <c r="AC23" s="489">
        <v>22547.7</v>
      </c>
      <c r="AD23" s="489">
        <v>16234.343999999999</v>
      </c>
      <c r="AE23" s="489">
        <v>6313.3559999999998</v>
      </c>
      <c r="AF23" s="490">
        <v>9.8000000000000007</v>
      </c>
      <c r="AG23" s="485">
        <v>35</v>
      </c>
      <c r="AH23" s="491">
        <v>0</v>
      </c>
      <c r="AI23" s="503"/>
      <c r="AJ23" s="493"/>
      <c r="AK23" s="494"/>
    </row>
    <row r="24" spans="1:37" ht="27.75" customHeight="1">
      <c r="A24" s="471">
        <f t="shared" si="1"/>
        <v>13</v>
      </c>
      <c r="B24" s="472" t="s">
        <v>438</v>
      </c>
      <c r="C24" s="472" t="s">
        <v>334</v>
      </c>
      <c r="D24" s="473" t="s">
        <v>514</v>
      </c>
      <c r="E24" s="471">
        <v>9070737</v>
      </c>
      <c r="F24" s="471">
        <v>1770001084</v>
      </c>
      <c r="G24" s="474" t="s">
        <v>691</v>
      </c>
      <c r="H24" s="475" t="s">
        <v>705</v>
      </c>
      <c r="I24" s="476">
        <v>2014</v>
      </c>
      <c r="J24" s="495">
        <v>0</v>
      </c>
      <c r="K24" s="496">
        <v>0</v>
      </c>
      <c r="L24" s="497">
        <v>0</v>
      </c>
      <c r="M24" s="498" t="s">
        <v>715</v>
      </c>
      <c r="N24" s="499"/>
      <c r="O24" s="482"/>
      <c r="P24" s="483"/>
      <c r="Q24" s="483" t="s">
        <v>718</v>
      </c>
      <c r="R24" s="484" t="s">
        <v>79</v>
      </c>
      <c r="S24" s="500">
        <v>0</v>
      </c>
      <c r="T24" s="501" t="s">
        <v>708</v>
      </c>
      <c r="U24" s="502">
        <v>0</v>
      </c>
      <c r="V24" s="487"/>
      <c r="W24" s="487">
        <v>1</v>
      </c>
      <c r="X24" s="487">
        <v>1</v>
      </c>
      <c r="Y24" s="487">
        <v>1</v>
      </c>
      <c r="Z24" s="487">
        <v>1</v>
      </c>
      <c r="AA24" s="488">
        <v>1</v>
      </c>
      <c r="AB24" s="485">
        <v>0.75</v>
      </c>
      <c r="AC24" s="489">
        <v>0</v>
      </c>
      <c r="AD24" s="489">
        <v>0</v>
      </c>
      <c r="AE24" s="489">
        <v>0</v>
      </c>
      <c r="AF24" s="490">
        <v>0</v>
      </c>
      <c r="AG24" s="485">
        <v>0</v>
      </c>
      <c r="AH24" s="491">
        <v>0</v>
      </c>
      <c r="AI24" s="503"/>
      <c r="AJ24" s="493"/>
      <c r="AK24" s="494"/>
    </row>
    <row r="25" spans="1:37" ht="21.75" customHeight="1">
      <c r="A25" s="471">
        <f t="shared" si="1"/>
        <v>14</v>
      </c>
      <c r="B25" s="472" t="s">
        <v>438</v>
      </c>
      <c r="C25" s="472" t="s">
        <v>334</v>
      </c>
      <c r="D25" s="473" t="s">
        <v>514</v>
      </c>
      <c r="E25" s="471">
        <v>9070737</v>
      </c>
      <c r="F25" s="471">
        <v>1770001084</v>
      </c>
      <c r="G25" s="474" t="s">
        <v>692</v>
      </c>
      <c r="H25" s="475" t="s">
        <v>705</v>
      </c>
      <c r="I25" s="476">
        <v>2015</v>
      </c>
      <c r="J25" s="495">
        <v>0</v>
      </c>
      <c r="K25" s="496">
        <v>0</v>
      </c>
      <c r="L25" s="497">
        <v>0</v>
      </c>
      <c r="M25" s="498" t="s">
        <v>715</v>
      </c>
      <c r="N25" s="499"/>
      <c r="O25" s="482"/>
      <c r="P25" s="483"/>
      <c r="Q25" s="483" t="s">
        <v>716</v>
      </c>
      <c r="R25" s="484" t="s">
        <v>79</v>
      </c>
      <c r="S25" s="500">
        <v>0</v>
      </c>
      <c r="T25" s="501" t="s">
        <v>708</v>
      </c>
      <c r="U25" s="502">
        <v>0</v>
      </c>
      <c r="V25" s="487"/>
      <c r="W25" s="487">
        <v>1</v>
      </c>
      <c r="X25" s="487">
        <v>1</v>
      </c>
      <c r="Y25" s="487">
        <v>1</v>
      </c>
      <c r="Z25" s="487">
        <v>1</v>
      </c>
      <c r="AA25" s="488">
        <v>1</v>
      </c>
      <c r="AB25" s="485">
        <v>0.75</v>
      </c>
      <c r="AC25" s="489">
        <v>0</v>
      </c>
      <c r="AD25" s="489">
        <v>0</v>
      </c>
      <c r="AE25" s="489">
        <v>0</v>
      </c>
      <c r="AF25" s="490">
        <v>0</v>
      </c>
      <c r="AG25" s="485">
        <v>0</v>
      </c>
      <c r="AH25" s="491">
        <v>0</v>
      </c>
      <c r="AI25" s="503"/>
      <c r="AJ25" s="493"/>
      <c r="AK25" s="494"/>
    </row>
    <row r="26" spans="1:37" ht="23.25" customHeight="1">
      <c r="A26" s="471">
        <f t="shared" si="1"/>
        <v>15</v>
      </c>
      <c r="B26" s="472" t="s">
        <v>438</v>
      </c>
      <c r="C26" s="472" t="s">
        <v>334</v>
      </c>
      <c r="D26" s="473" t="s">
        <v>514</v>
      </c>
      <c r="E26" s="471">
        <v>9070737</v>
      </c>
      <c r="F26" s="471">
        <v>1770001084</v>
      </c>
      <c r="G26" s="474" t="s">
        <v>693</v>
      </c>
      <c r="H26" s="475" t="s">
        <v>705</v>
      </c>
      <c r="I26" s="476">
        <v>2009</v>
      </c>
      <c r="J26" s="495">
        <v>337.6</v>
      </c>
      <c r="K26" s="496">
        <v>286.9597</v>
      </c>
      <c r="L26" s="497">
        <v>50.640300000000003</v>
      </c>
      <c r="M26" s="498" t="s">
        <v>715</v>
      </c>
      <c r="N26" s="499">
        <v>10</v>
      </c>
      <c r="O26" s="482">
        <v>1</v>
      </c>
      <c r="P26" s="483">
        <v>428.4</v>
      </c>
      <c r="Q26" s="483" t="s">
        <v>716</v>
      </c>
      <c r="R26" s="484" t="s">
        <v>79</v>
      </c>
      <c r="S26" s="500">
        <v>75</v>
      </c>
      <c r="T26" s="501" t="s">
        <v>708</v>
      </c>
      <c r="U26" s="502">
        <v>428400</v>
      </c>
      <c r="V26" s="487"/>
      <c r="W26" s="487">
        <v>1</v>
      </c>
      <c r="X26" s="487">
        <v>1</v>
      </c>
      <c r="Y26" s="487">
        <v>1</v>
      </c>
      <c r="Z26" s="487">
        <v>1</v>
      </c>
      <c r="AA26" s="488">
        <v>1</v>
      </c>
      <c r="AB26" s="485">
        <v>0.75</v>
      </c>
      <c r="AC26" s="489">
        <v>24097.5</v>
      </c>
      <c r="AD26" s="489">
        <v>19278</v>
      </c>
      <c r="AE26" s="489">
        <v>4819.5</v>
      </c>
      <c r="AF26" s="490">
        <v>2</v>
      </c>
      <c r="AG26" s="485">
        <v>10</v>
      </c>
      <c r="AH26" s="491">
        <v>4768859.7</v>
      </c>
      <c r="AI26" s="503"/>
      <c r="AJ26" s="493"/>
      <c r="AK26" s="494"/>
    </row>
    <row r="27" spans="1:37" ht="24" customHeight="1">
      <c r="A27" s="471">
        <f t="shared" si="1"/>
        <v>16</v>
      </c>
      <c r="B27" s="472" t="s">
        <v>438</v>
      </c>
      <c r="C27" s="472" t="s">
        <v>334</v>
      </c>
      <c r="D27" s="473" t="s">
        <v>514</v>
      </c>
      <c r="E27" s="471">
        <v>9070737</v>
      </c>
      <c r="F27" s="471">
        <v>1770001084</v>
      </c>
      <c r="G27" s="505" t="s">
        <v>694</v>
      </c>
      <c r="H27" s="475" t="s">
        <v>705</v>
      </c>
      <c r="I27" s="476">
        <v>2009</v>
      </c>
      <c r="J27" s="495">
        <v>506.4</v>
      </c>
      <c r="K27" s="496">
        <v>430.44</v>
      </c>
      <c r="L27" s="497">
        <v>75.959999999999994</v>
      </c>
      <c r="M27" s="498" t="s">
        <v>715</v>
      </c>
      <c r="N27" s="499">
        <v>10</v>
      </c>
      <c r="O27" s="482">
        <v>1</v>
      </c>
      <c r="P27" s="483">
        <v>428.4</v>
      </c>
      <c r="Q27" s="483" t="s">
        <v>716</v>
      </c>
      <c r="R27" s="484" t="s">
        <v>79</v>
      </c>
      <c r="S27" s="500">
        <v>48</v>
      </c>
      <c r="T27" s="501" t="s">
        <v>708</v>
      </c>
      <c r="U27" s="502">
        <v>428400</v>
      </c>
      <c r="V27" s="487"/>
      <c r="W27" s="487">
        <v>1</v>
      </c>
      <c r="X27" s="487">
        <v>1</v>
      </c>
      <c r="Y27" s="487">
        <v>1</v>
      </c>
      <c r="Z27" s="487">
        <v>1</v>
      </c>
      <c r="AA27" s="488">
        <v>1</v>
      </c>
      <c r="AB27" s="485">
        <v>0.75</v>
      </c>
      <c r="AC27" s="489">
        <v>15422.4</v>
      </c>
      <c r="AD27" s="489">
        <v>12337.92</v>
      </c>
      <c r="AE27" s="489">
        <v>3084.48</v>
      </c>
      <c r="AF27" s="490">
        <v>2</v>
      </c>
      <c r="AG27" s="485">
        <v>10</v>
      </c>
      <c r="AH27" s="491">
        <v>3008520</v>
      </c>
      <c r="AI27" s="503"/>
      <c r="AJ27" s="493"/>
      <c r="AK27" s="494"/>
    </row>
    <row r="28" spans="1:37">
      <c r="A28" s="471"/>
      <c r="B28" s="472"/>
      <c r="C28" s="472"/>
      <c r="D28" s="471"/>
      <c r="E28" s="471"/>
      <c r="F28" s="471"/>
      <c r="G28" s="506" t="s">
        <v>643</v>
      </c>
      <c r="H28" s="507"/>
      <c r="I28" s="508"/>
      <c r="J28" s="509">
        <f>SUM(J12:J27)</f>
        <v>228413.80925000002</v>
      </c>
      <c r="K28" s="509">
        <f>SUM(K12:K27)</f>
        <v>133904.98474000004</v>
      </c>
      <c r="L28" s="509">
        <f>SUM(L12:L27)</f>
        <v>94508.889549999993</v>
      </c>
      <c r="M28" s="509">
        <f>SUM(M12:M27)</f>
        <v>0</v>
      </c>
      <c r="N28" s="509"/>
      <c r="O28" s="509"/>
      <c r="P28" s="509"/>
      <c r="Q28" s="509">
        <f>SUM(Q12:Q27)</f>
        <v>0</v>
      </c>
      <c r="R28" s="509">
        <f>SUM(R12:R27)</f>
        <v>0</v>
      </c>
      <c r="S28" s="509"/>
      <c r="T28" s="509">
        <f>SUM(T12:T27)</f>
        <v>0</v>
      </c>
      <c r="U28" s="509"/>
      <c r="V28" s="509">
        <f>SUM(V12:V27)</f>
        <v>0</v>
      </c>
      <c r="W28" s="509"/>
      <c r="X28" s="509"/>
      <c r="Y28" s="509"/>
      <c r="Z28" s="509"/>
      <c r="AA28" s="509"/>
      <c r="AB28" s="509"/>
      <c r="AC28" s="509">
        <f>SUM(AC12:AC27)</f>
        <v>561376.31479200011</v>
      </c>
      <c r="AD28" s="509">
        <f>SUM(AD12:AD27)</f>
        <v>340400.39451767702</v>
      </c>
      <c r="AE28" s="509">
        <f>SUM(AE12:AE27)</f>
        <v>220975.92027432294</v>
      </c>
      <c r="AF28" s="509"/>
      <c r="AG28" s="509"/>
      <c r="AH28" s="509">
        <f>SUM(AH12:AH27)</f>
        <v>105371588.78000002</v>
      </c>
      <c r="AI28" s="503"/>
      <c r="AJ28" s="493"/>
      <c r="AK28" s="494"/>
    </row>
    <row r="29" spans="1:37" ht="27.75" customHeight="1">
      <c r="A29" s="471">
        <v>1</v>
      </c>
      <c r="B29" s="472" t="s">
        <v>438</v>
      </c>
      <c r="C29" s="472" t="s">
        <v>334</v>
      </c>
      <c r="D29" s="429" t="s">
        <v>532</v>
      </c>
      <c r="E29" s="471">
        <v>9070745</v>
      </c>
      <c r="F29" s="471">
        <v>1770002004</v>
      </c>
      <c r="G29" s="510" t="s">
        <v>726</v>
      </c>
      <c r="H29" s="511" t="s">
        <v>705</v>
      </c>
      <c r="I29" s="512">
        <v>1978</v>
      </c>
      <c r="J29" s="496">
        <v>2024</v>
      </c>
      <c r="K29" s="496">
        <v>2024</v>
      </c>
      <c r="L29" s="497">
        <v>0</v>
      </c>
      <c r="M29" s="498" t="s">
        <v>727</v>
      </c>
      <c r="N29" s="499">
        <v>6</v>
      </c>
      <c r="O29" s="482">
        <v>1</v>
      </c>
      <c r="P29" s="483"/>
      <c r="Q29" s="483"/>
      <c r="R29" s="484" t="s">
        <v>728</v>
      </c>
      <c r="S29" s="500">
        <v>75.7</v>
      </c>
      <c r="T29" s="501" t="s">
        <v>708</v>
      </c>
      <c r="U29" s="502">
        <v>417550</v>
      </c>
      <c r="V29" s="487"/>
      <c r="W29" s="487">
        <v>1</v>
      </c>
      <c r="X29" s="487">
        <v>1</v>
      </c>
      <c r="Y29" s="487">
        <v>1</v>
      </c>
      <c r="Z29" s="487">
        <v>1</v>
      </c>
      <c r="AA29" s="488">
        <v>1</v>
      </c>
      <c r="AB29" s="485">
        <v>0.75</v>
      </c>
      <c r="AC29" s="489">
        <v>23706.401249999999</v>
      </c>
      <c r="AD29" s="489">
        <v>14164.574746875</v>
      </c>
      <c r="AE29" s="489">
        <v>9541.8265031250012</v>
      </c>
      <c r="AF29" s="490">
        <v>14.489999999999998</v>
      </c>
      <c r="AG29" s="485">
        <v>36</v>
      </c>
      <c r="AH29" s="491">
        <v>9541826.5031250007</v>
      </c>
      <c r="AI29" s="503"/>
      <c r="AJ29" s="493"/>
      <c r="AK29" s="494"/>
    </row>
    <row r="30" spans="1:37" ht="33.75">
      <c r="A30" s="471">
        <f>A29+1</f>
        <v>2</v>
      </c>
      <c r="B30" s="472" t="s">
        <v>438</v>
      </c>
      <c r="C30" s="472" t="s">
        <v>334</v>
      </c>
      <c r="D30" s="429" t="s">
        <v>532</v>
      </c>
      <c r="E30" s="471">
        <v>9070745</v>
      </c>
      <c r="F30" s="471">
        <v>1770002004</v>
      </c>
      <c r="G30" s="510" t="s">
        <v>729</v>
      </c>
      <c r="H30" s="511" t="s">
        <v>705</v>
      </c>
      <c r="I30" s="512">
        <v>1983</v>
      </c>
      <c r="J30" s="496">
        <v>7165.6</v>
      </c>
      <c r="K30" s="496">
        <v>7165.6</v>
      </c>
      <c r="L30" s="497">
        <v>0</v>
      </c>
      <c r="M30" s="498" t="s">
        <v>727</v>
      </c>
      <c r="N30" s="499">
        <v>2904</v>
      </c>
      <c r="O30" s="482">
        <v>1</v>
      </c>
      <c r="P30" s="483"/>
      <c r="Q30" s="483"/>
      <c r="R30" s="484" t="s">
        <v>728</v>
      </c>
      <c r="S30" s="500">
        <v>118.8</v>
      </c>
      <c r="T30" s="501" t="s">
        <v>727</v>
      </c>
      <c r="U30" s="502">
        <v>986870</v>
      </c>
      <c r="V30" s="487"/>
      <c r="W30" s="487">
        <v>1</v>
      </c>
      <c r="X30" s="487">
        <v>1</v>
      </c>
      <c r="Y30" s="487">
        <v>1</v>
      </c>
      <c r="Z30" s="487">
        <v>0.75</v>
      </c>
      <c r="AA30" s="488">
        <v>0.75</v>
      </c>
      <c r="AB30" s="485">
        <v>0.75</v>
      </c>
      <c r="AC30" s="489">
        <v>49460.690812499997</v>
      </c>
      <c r="AD30" s="489">
        <v>41271.978841582495</v>
      </c>
      <c r="AE30" s="489">
        <v>8188.7119709175076</v>
      </c>
      <c r="AF30" s="490">
        <v>5.9601600000000055</v>
      </c>
      <c r="AG30" s="485">
        <v>36</v>
      </c>
      <c r="AH30" s="491">
        <v>8188711.970917508</v>
      </c>
      <c r="AI30" s="503"/>
      <c r="AJ30" s="493"/>
      <c r="AK30" s="494"/>
    </row>
    <row r="31" spans="1:37" ht="33.75">
      <c r="A31" s="471">
        <f t="shared" ref="A31:A44" si="2">A30+1</f>
        <v>3</v>
      </c>
      <c r="B31" s="472" t="s">
        <v>438</v>
      </c>
      <c r="C31" s="472" t="s">
        <v>334</v>
      </c>
      <c r="D31" s="429" t="s">
        <v>532</v>
      </c>
      <c r="E31" s="471">
        <v>9070745</v>
      </c>
      <c r="F31" s="471">
        <v>1770002004</v>
      </c>
      <c r="G31" s="510" t="s">
        <v>730</v>
      </c>
      <c r="H31" s="511" t="s">
        <v>705</v>
      </c>
      <c r="I31" s="512">
        <v>1990</v>
      </c>
      <c r="J31" s="496">
        <v>333999</v>
      </c>
      <c r="K31" s="496">
        <v>144454.6</v>
      </c>
      <c r="L31" s="497">
        <v>189544.4</v>
      </c>
      <c r="M31" s="498" t="s">
        <v>731</v>
      </c>
      <c r="N31" s="499">
        <v>4</v>
      </c>
      <c r="O31" s="482">
        <v>1</v>
      </c>
      <c r="P31" s="483"/>
      <c r="Q31" s="483"/>
      <c r="R31" s="484" t="s">
        <v>728</v>
      </c>
      <c r="S31" s="500">
        <v>740.46</v>
      </c>
      <c r="T31" s="501" t="s">
        <v>731</v>
      </c>
      <c r="U31" s="502">
        <v>1097820</v>
      </c>
      <c r="V31" s="487"/>
      <c r="W31" s="487">
        <v>1</v>
      </c>
      <c r="X31" s="487">
        <v>1.08</v>
      </c>
      <c r="Y31" s="487">
        <v>1.1000000000000001</v>
      </c>
      <c r="Z31" s="487">
        <v>1</v>
      </c>
      <c r="AA31" s="488">
        <v>0.75</v>
      </c>
      <c r="AB31" s="485">
        <v>0.85</v>
      </c>
      <c r="AC31" s="489">
        <v>615643.60260942008</v>
      </c>
      <c r="AD31" s="489">
        <v>205748.09199206813</v>
      </c>
      <c r="AE31" s="489">
        <v>409895.51061735192</v>
      </c>
      <c r="AF31" s="490">
        <v>39.948000000000008</v>
      </c>
      <c r="AG31" s="485">
        <v>60</v>
      </c>
      <c r="AH31" s="491">
        <v>220351110.61735189</v>
      </c>
      <c r="AI31" s="503"/>
      <c r="AJ31" s="493"/>
      <c r="AK31" s="494"/>
    </row>
    <row r="32" spans="1:37" ht="33.75">
      <c r="A32" s="471">
        <f t="shared" si="2"/>
        <v>4</v>
      </c>
      <c r="B32" s="472" t="s">
        <v>438</v>
      </c>
      <c r="C32" s="472" t="s">
        <v>334</v>
      </c>
      <c r="D32" s="429" t="s">
        <v>532</v>
      </c>
      <c r="E32" s="471">
        <v>9070745</v>
      </c>
      <c r="F32" s="471">
        <v>1770002004</v>
      </c>
      <c r="G32" s="510" t="s">
        <v>732</v>
      </c>
      <c r="H32" s="511" t="s">
        <v>705</v>
      </c>
      <c r="I32" s="512">
        <v>2009</v>
      </c>
      <c r="J32" s="496">
        <v>14494</v>
      </c>
      <c r="K32" s="496">
        <v>3623.5</v>
      </c>
      <c r="L32" s="497">
        <v>10870.5</v>
      </c>
      <c r="M32" s="498" t="s">
        <v>727</v>
      </c>
      <c r="N32" s="499">
        <v>13</v>
      </c>
      <c r="O32" s="482">
        <v>1</v>
      </c>
      <c r="P32" s="483"/>
      <c r="Q32" s="483"/>
      <c r="R32" s="484" t="s">
        <v>728</v>
      </c>
      <c r="S32" s="500">
        <v>175.56</v>
      </c>
      <c r="T32" s="501" t="s">
        <v>727</v>
      </c>
      <c r="U32" s="502">
        <v>1199000</v>
      </c>
      <c r="V32" s="487"/>
      <c r="W32" s="487">
        <v>1</v>
      </c>
      <c r="X32" s="487">
        <v>1</v>
      </c>
      <c r="Y32" s="487">
        <v>1.1000000000000001</v>
      </c>
      <c r="Z32" s="487">
        <v>0.75</v>
      </c>
      <c r="AA32" s="488">
        <v>0.75</v>
      </c>
      <c r="AB32" s="485">
        <v>0.75</v>
      </c>
      <c r="AC32" s="489">
        <v>97683.504187500032</v>
      </c>
      <c r="AD32" s="489">
        <v>22818.866578200003</v>
      </c>
      <c r="AE32" s="489">
        <v>74864.6376093</v>
      </c>
      <c r="AF32" s="490">
        <v>27.590399999999999</v>
      </c>
      <c r="AG32" s="485">
        <v>36</v>
      </c>
      <c r="AH32" s="491">
        <v>63994137.609300002</v>
      </c>
      <c r="AI32" s="503"/>
      <c r="AJ32" s="493"/>
      <c r="AK32" s="494"/>
    </row>
    <row r="33" spans="1:37" ht="33.75">
      <c r="A33" s="471">
        <f t="shared" si="2"/>
        <v>5</v>
      </c>
      <c r="B33" s="472" t="s">
        <v>438</v>
      </c>
      <c r="C33" s="472" t="s">
        <v>334</v>
      </c>
      <c r="D33" s="429" t="s">
        <v>532</v>
      </c>
      <c r="E33" s="471">
        <v>9070745</v>
      </c>
      <c r="F33" s="471">
        <v>1770002004</v>
      </c>
      <c r="G33" s="510" t="s">
        <v>733</v>
      </c>
      <c r="H33" s="511" t="s">
        <v>705</v>
      </c>
      <c r="I33" s="512">
        <v>1972</v>
      </c>
      <c r="J33" s="496">
        <v>363638.5</v>
      </c>
      <c r="K33" s="496">
        <v>363638.5</v>
      </c>
      <c r="L33" s="497">
        <v>0</v>
      </c>
      <c r="M33" s="498" t="s">
        <v>727</v>
      </c>
      <c r="N33" s="499">
        <v>1</v>
      </c>
      <c r="O33" s="482">
        <v>1</v>
      </c>
      <c r="P33" s="483"/>
      <c r="Q33" s="483"/>
      <c r="R33" s="484" t="s">
        <v>728</v>
      </c>
      <c r="S33" s="500">
        <v>3027.36</v>
      </c>
      <c r="T33" s="501" t="s">
        <v>727</v>
      </c>
      <c r="U33" s="502">
        <v>1087210</v>
      </c>
      <c r="V33" s="487"/>
      <c r="W33" s="487">
        <v>1</v>
      </c>
      <c r="X33" s="487">
        <v>1</v>
      </c>
      <c r="Y33" s="487">
        <v>1</v>
      </c>
      <c r="Z33" s="487">
        <v>0.75</v>
      </c>
      <c r="AA33" s="488">
        <v>0.75</v>
      </c>
      <c r="AB33" s="485">
        <v>0.85</v>
      </c>
      <c r="AC33" s="489">
        <v>1573689.1813649999</v>
      </c>
      <c r="AD33" s="489">
        <v>1034700.6367474874</v>
      </c>
      <c r="AE33" s="489">
        <v>538988.5446175125</v>
      </c>
      <c r="AF33" s="490">
        <v>12.329999999999998</v>
      </c>
      <c r="AG33" s="485">
        <v>36</v>
      </c>
      <c r="AH33" s="491">
        <v>538988544.61751246</v>
      </c>
      <c r="AI33" s="503"/>
      <c r="AJ33" s="493"/>
      <c r="AK33" s="494"/>
    </row>
    <row r="34" spans="1:37" ht="33.75">
      <c r="A34" s="471">
        <f t="shared" si="2"/>
        <v>6</v>
      </c>
      <c r="B34" s="472" t="s">
        <v>438</v>
      </c>
      <c r="C34" s="472" t="s">
        <v>334</v>
      </c>
      <c r="D34" s="429" t="s">
        <v>532</v>
      </c>
      <c r="E34" s="471">
        <v>9070745</v>
      </c>
      <c r="F34" s="471">
        <v>1770002004</v>
      </c>
      <c r="G34" s="510" t="s">
        <v>734</v>
      </c>
      <c r="H34" s="511" t="s">
        <v>705</v>
      </c>
      <c r="I34" s="512">
        <v>1972</v>
      </c>
      <c r="J34" s="496">
        <v>25102</v>
      </c>
      <c r="K34" s="496">
        <v>25102</v>
      </c>
      <c r="L34" s="497">
        <v>0</v>
      </c>
      <c r="M34" s="498" t="s">
        <v>727</v>
      </c>
      <c r="N34" s="499">
        <v>2</v>
      </c>
      <c r="O34" s="482">
        <v>1</v>
      </c>
      <c r="P34" s="483"/>
      <c r="Q34" s="483"/>
      <c r="R34" s="484" t="s">
        <v>728</v>
      </c>
      <c r="S34" s="500">
        <v>122.4</v>
      </c>
      <c r="T34" s="501" t="s">
        <v>708</v>
      </c>
      <c r="U34" s="502">
        <v>417550</v>
      </c>
      <c r="V34" s="487"/>
      <c r="W34" s="487">
        <v>1</v>
      </c>
      <c r="X34" s="487">
        <v>1</v>
      </c>
      <c r="Y34" s="487">
        <v>1</v>
      </c>
      <c r="Z34" s="487">
        <v>1</v>
      </c>
      <c r="AA34" s="488">
        <v>1</v>
      </c>
      <c r="AB34" s="485">
        <v>0.75</v>
      </c>
      <c r="AC34" s="489">
        <v>38331.089999999997</v>
      </c>
      <c r="AD34" s="489">
        <v>24347.908368</v>
      </c>
      <c r="AE34" s="489">
        <v>13983.181632</v>
      </c>
      <c r="AF34" s="490">
        <v>13.132799999999996</v>
      </c>
      <c r="AG34" s="485">
        <v>36</v>
      </c>
      <c r="AH34" s="491">
        <v>13983181.631999999</v>
      </c>
      <c r="AI34" s="503"/>
      <c r="AJ34" s="493"/>
      <c r="AK34" s="494"/>
    </row>
    <row r="35" spans="1:37" ht="33.75">
      <c r="A35" s="471">
        <f t="shared" si="2"/>
        <v>7</v>
      </c>
      <c r="B35" s="472" t="s">
        <v>438</v>
      </c>
      <c r="C35" s="472" t="s">
        <v>334</v>
      </c>
      <c r="D35" s="429" t="s">
        <v>532</v>
      </c>
      <c r="E35" s="471">
        <v>9070745</v>
      </c>
      <c r="F35" s="471">
        <v>1770002004</v>
      </c>
      <c r="G35" s="510" t="s">
        <v>735</v>
      </c>
      <c r="H35" s="511" t="s">
        <v>705</v>
      </c>
      <c r="I35" s="512">
        <v>1976</v>
      </c>
      <c r="J35" s="496">
        <v>153975.79999999999</v>
      </c>
      <c r="K35" s="496">
        <v>153975.79999999999</v>
      </c>
      <c r="L35" s="497">
        <v>0</v>
      </c>
      <c r="M35" s="498" t="s">
        <v>727</v>
      </c>
      <c r="N35" s="499">
        <v>3</v>
      </c>
      <c r="O35" s="482">
        <v>1</v>
      </c>
      <c r="P35" s="483"/>
      <c r="Q35" s="483"/>
      <c r="R35" s="484" t="s">
        <v>728</v>
      </c>
      <c r="S35" s="500">
        <v>518.5</v>
      </c>
      <c r="T35" s="501" t="s">
        <v>727</v>
      </c>
      <c r="U35" s="502">
        <v>1069900</v>
      </c>
      <c r="V35" s="487"/>
      <c r="W35" s="487">
        <v>1</v>
      </c>
      <c r="X35" s="487">
        <v>1</v>
      </c>
      <c r="Y35" s="487">
        <v>1</v>
      </c>
      <c r="Z35" s="487">
        <v>0.75</v>
      </c>
      <c r="AA35" s="488">
        <v>0.75</v>
      </c>
      <c r="AB35" s="485">
        <v>0.85</v>
      </c>
      <c r="AC35" s="489">
        <v>265236.56859375001</v>
      </c>
      <c r="AD35" s="489">
        <v>154553.34851957811</v>
      </c>
      <c r="AE35" s="489">
        <v>110683.2200741719</v>
      </c>
      <c r="AF35" s="490">
        <v>15.022800000000004</v>
      </c>
      <c r="AG35" s="485">
        <v>36</v>
      </c>
      <c r="AH35" s="491">
        <v>110683220.0741719</v>
      </c>
      <c r="AI35" s="503"/>
      <c r="AJ35" s="493"/>
      <c r="AK35" s="494"/>
    </row>
    <row r="36" spans="1:37" ht="33.75">
      <c r="A36" s="471">
        <f t="shared" si="2"/>
        <v>8</v>
      </c>
      <c r="B36" s="472" t="s">
        <v>438</v>
      </c>
      <c r="C36" s="472" t="s">
        <v>334</v>
      </c>
      <c r="D36" s="429" t="s">
        <v>532</v>
      </c>
      <c r="E36" s="471">
        <v>9070745</v>
      </c>
      <c r="F36" s="471">
        <v>1770002004</v>
      </c>
      <c r="G36" s="510" t="s">
        <v>736</v>
      </c>
      <c r="H36" s="511" t="s">
        <v>705</v>
      </c>
      <c r="I36" s="512">
        <v>1978</v>
      </c>
      <c r="J36" s="496">
        <v>174573</v>
      </c>
      <c r="K36" s="496">
        <v>174573</v>
      </c>
      <c r="L36" s="497">
        <v>0</v>
      </c>
      <c r="M36" s="498" t="s">
        <v>727</v>
      </c>
      <c r="N36" s="499">
        <v>4</v>
      </c>
      <c r="O36" s="482">
        <v>1</v>
      </c>
      <c r="P36" s="483"/>
      <c r="Q36" s="483"/>
      <c r="R36" s="484" t="s">
        <v>728</v>
      </c>
      <c r="S36" s="500">
        <v>398.8</v>
      </c>
      <c r="T36" s="501" t="s">
        <v>727</v>
      </c>
      <c r="U36" s="502">
        <v>1069900</v>
      </c>
      <c r="V36" s="487"/>
      <c r="W36" s="487">
        <v>1</v>
      </c>
      <c r="X36" s="487">
        <v>1</v>
      </c>
      <c r="Y36" s="487">
        <v>1</v>
      </c>
      <c r="Z36" s="487">
        <v>0.75</v>
      </c>
      <c r="AA36" s="488">
        <v>0.75</v>
      </c>
      <c r="AB36" s="485">
        <v>0.85</v>
      </c>
      <c r="AC36" s="489">
        <v>204004.519875</v>
      </c>
      <c r="AD36" s="489">
        <v>126023.79215278123</v>
      </c>
      <c r="AE36" s="489">
        <v>77980.727722218769</v>
      </c>
      <c r="AF36" s="490">
        <v>13.760999999999999</v>
      </c>
      <c r="AG36" s="485">
        <v>36</v>
      </c>
      <c r="AH36" s="491">
        <v>77980727.722218767</v>
      </c>
      <c r="AI36" s="503"/>
      <c r="AJ36" s="493"/>
      <c r="AK36" s="494"/>
    </row>
    <row r="37" spans="1:37" ht="33.75">
      <c r="A37" s="471">
        <f t="shared" si="2"/>
        <v>9</v>
      </c>
      <c r="B37" s="472" t="s">
        <v>438</v>
      </c>
      <c r="C37" s="472" t="s">
        <v>334</v>
      </c>
      <c r="D37" s="429" t="s">
        <v>532</v>
      </c>
      <c r="E37" s="471">
        <v>9070745</v>
      </c>
      <c r="F37" s="471">
        <v>1770002004</v>
      </c>
      <c r="G37" s="510" t="s">
        <v>737</v>
      </c>
      <c r="H37" s="511" t="s">
        <v>705</v>
      </c>
      <c r="I37" s="512">
        <v>2008</v>
      </c>
      <c r="J37" s="496">
        <v>98288.9</v>
      </c>
      <c r="K37" s="496">
        <v>29805.200000000001</v>
      </c>
      <c r="L37" s="497">
        <v>68483.7</v>
      </c>
      <c r="M37" s="498" t="s">
        <v>727</v>
      </c>
      <c r="N37" s="499">
        <v>9</v>
      </c>
      <c r="O37" s="482">
        <v>1</v>
      </c>
      <c r="P37" s="483"/>
      <c r="Q37" s="483"/>
      <c r="R37" s="484" t="s">
        <v>728</v>
      </c>
      <c r="S37" s="500">
        <v>838.81</v>
      </c>
      <c r="T37" s="501" t="s">
        <v>727</v>
      </c>
      <c r="U37" s="502">
        <v>883550</v>
      </c>
      <c r="V37" s="487"/>
      <c r="W37" s="487">
        <v>1</v>
      </c>
      <c r="X37" s="487">
        <v>1.0075000000000001</v>
      </c>
      <c r="Y37" s="487">
        <v>1</v>
      </c>
      <c r="Z37" s="487">
        <v>0.75</v>
      </c>
      <c r="AA37" s="488">
        <v>0.75</v>
      </c>
      <c r="AB37" s="485">
        <v>0.85</v>
      </c>
      <c r="AC37" s="489">
        <v>357010.70433401963</v>
      </c>
      <c r="AD37" s="489">
        <v>183914.06433767022</v>
      </c>
      <c r="AE37" s="489">
        <v>173096.6399963494</v>
      </c>
      <c r="AF37" s="490">
        <v>17.454599999999999</v>
      </c>
      <c r="AG37" s="485">
        <v>36</v>
      </c>
      <c r="AH37" s="491">
        <v>104612939.99634939</v>
      </c>
      <c r="AI37" s="503"/>
      <c r="AJ37" s="493"/>
      <c r="AK37" s="494"/>
    </row>
    <row r="38" spans="1:37" ht="33.75">
      <c r="A38" s="471">
        <f t="shared" si="2"/>
        <v>10</v>
      </c>
      <c r="B38" s="472" t="s">
        <v>438</v>
      </c>
      <c r="C38" s="472" t="s">
        <v>334</v>
      </c>
      <c r="D38" s="429" t="s">
        <v>532</v>
      </c>
      <c r="E38" s="471">
        <v>9070745</v>
      </c>
      <c r="F38" s="471">
        <v>1770002004</v>
      </c>
      <c r="G38" s="510" t="s">
        <v>738</v>
      </c>
      <c r="H38" s="511" t="s">
        <v>705</v>
      </c>
      <c r="I38" s="512">
        <v>2011</v>
      </c>
      <c r="J38" s="496">
        <v>3051.2</v>
      </c>
      <c r="K38" s="496">
        <v>2186.6999999999998</v>
      </c>
      <c r="L38" s="497">
        <v>864.5</v>
      </c>
      <c r="M38" s="498" t="s">
        <v>727</v>
      </c>
      <c r="N38" s="499">
        <v>908</v>
      </c>
      <c r="O38" s="482">
        <v>1</v>
      </c>
      <c r="P38" s="483"/>
      <c r="Q38" s="483"/>
      <c r="R38" s="484" t="s">
        <v>728</v>
      </c>
      <c r="S38" s="500">
        <v>26.4</v>
      </c>
      <c r="T38" s="501" t="s">
        <v>727</v>
      </c>
      <c r="U38" s="502">
        <v>556310</v>
      </c>
      <c r="V38" s="487"/>
      <c r="W38" s="487">
        <v>1</v>
      </c>
      <c r="X38" s="487">
        <v>1</v>
      </c>
      <c r="Y38" s="487">
        <v>1</v>
      </c>
      <c r="Z38" s="487">
        <v>0.75</v>
      </c>
      <c r="AA38" s="488">
        <v>0.75</v>
      </c>
      <c r="AB38" s="485">
        <v>0.75</v>
      </c>
      <c r="AC38" s="489">
        <v>6195.9026249999997</v>
      </c>
      <c r="AD38" s="489">
        <v>1517.3765528625004</v>
      </c>
      <c r="AE38" s="489">
        <v>4678.5260721374989</v>
      </c>
      <c r="AF38" s="490">
        <v>7.5510000000000002</v>
      </c>
      <c r="AG38" s="485">
        <v>10</v>
      </c>
      <c r="AH38" s="491">
        <v>3814026.0721374992</v>
      </c>
      <c r="AI38" s="503"/>
      <c r="AJ38" s="493"/>
      <c r="AK38" s="494"/>
    </row>
    <row r="39" spans="1:37" ht="33.75">
      <c r="A39" s="471">
        <f t="shared" si="2"/>
        <v>11</v>
      </c>
      <c r="B39" s="472" t="s">
        <v>438</v>
      </c>
      <c r="C39" s="472" t="s">
        <v>334</v>
      </c>
      <c r="D39" s="429" t="s">
        <v>532</v>
      </c>
      <c r="E39" s="471">
        <v>9070745</v>
      </c>
      <c r="F39" s="471">
        <v>1770002004</v>
      </c>
      <c r="G39" s="510" t="s">
        <v>739</v>
      </c>
      <c r="H39" s="511" t="s">
        <v>705</v>
      </c>
      <c r="I39" s="512">
        <v>2017</v>
      </c>
      <c r="J39" s="496">
        <v>0</v>
      </c>
      <c r="K39" s="496">
        <v>0</v>
      </c>
      <c r="L39" s="497">
        <v>0</v>
      </c>
      <c r="M39" s="498"/>
      <c r="N39" s="499"/>
      <c r="O39" s="482">
        <v>1</v>
      </c>
      <c r="P39" s="483"/>
      <c r="Q39" s="483"/>
      <c r="R39" s="484"/>
      <c r="S39" s="500"/>
      <c r="T39" s="501"/>
      <c r="U39" s="502"/>
      <c r="V39" s="487"/>
      <c r="W39" s="487"/>
      <c r="X39" s="487"/>
      <c r="Y39" s="487"/>
      <c r="Z39" s="487"/>
      <c r="AA39" s="488"/>
      <c r="AB39" s="485"/>
      <c r="AC39" s="489">
        <v>0</v>
      </c>
      <c r="AD39" s="489">
        <v>0</v>
      </c>
      <c r="AE39" s="489">
        <v>0</v>
      </c>
      <c r="AF39" s="490"/>
      <c r="AG39" s="485"/>
      <c r="AH39" s="491">
        <v>0</v>
      </c>
      <c r="AI39" s="503"/>
      <c r="AJ39" s="493"/>
      <c r="AK39" s="494"/>
    </row>
    <row r="40" spans="1:37" ht="33.75">
      <c r="A40" s="471">
        <f t="shared" si="2"/>
        <v>12</v>
      </c>
      <c r="B40" s="472" t="s">
        <v>438</v>
      </c>
      <c r="C40" s="472" t="s">
        <v>334</v>
      </c>
      <c r="D40" s="429" t="s">
        <v>532</v>
      </c>
      <c r="E40" s="471">
        <v>9070745</v>
      </c>
      <c r="F40" s="471">
        <v>1770002004</v>
      </c>
      <c r="G40" s="510" t="s">
        <v>740</v>
      </c>
      <c r="H40" s="511" t="s">
        <v>705</v>
      </c>
      <c r="I40" s="512">
        <v>1991</v>
      </c>
      <c r="J40" s="496">
        <v>2024</v>
      </c>
      <c r="K40" s="496">
        <v>1341.9</v>
      </c>
      <c r="L40" s="497">
        <v>682.1</v>
      </c>
      <c r="M40" s="498" t="s">
        <v>727</v>
      </c>
      <c r="N40" s="499">
        <v>2902</v>
      </c>
      <c r="O40" s="482">
        <v>1</v>
      </c>
      <c r="P40" s="483"/>
      <c r="Q40" s="483"/>
      <c r="R40" s="484" t="s">
        <v>728</v>
      </c>
      <c r="S40" s="500">
        <v>47.04</v>
      </c>
      <c r="T40" s="501" t="s">
        <v>708</v>
      </c>
      <c r="U40" s="502">
        <v>417550</v>
      </c>
      <c r="V40" s="487"/>
      <c r="W40" s="487">
        <v>1</v>
      </c>
      <c r="X40" s="487">
        <v>1</v>
      </c>
      <c r="Y40" s="487">
        <v>1</v>
      </c>
      <c r="Z40" s="487">
        <v>1</v>
      </c>
      <c r="AA40" s="488">
        <v>1</v>
      </c>
      <c r="AB40" s="485">
        <v>0.75</v>
      </c>
      <c r="AC40" s="489">
        <v>14731.164000000001</v>
      </c>
      <c r="AD40" s="489">
        <v>12764.553605999999</v>
      </c>
      <c r="AE40" s="489">
        <v>1966.6103940000012</v>
      </c>
      <c r="AF40" s="490">
        <v>6.0075000000000074</v>
      </c>
      <c r="AG40" s="485">
        <v>45</v>
      </c>
      <c r="AH40" s="491">
        <v>1284510.3940000013</v>
      </c>
      <c r="AI40" s="503"/>
      <c r="AJ40" s="493"/>
      <c r="AK40" s="494"/>
    </row>
    <row r="41" spans="1:37" ht="33.75">
      <c r="A41" s="471">
        <f t="shared" si="2"/>
        <v>13</v>
      </c>
      <c r="B41" s="472" t="s">
        <v>438</v>
      </c>
      <c r="C41" s="472" t="s">
        <v>334</v>
      </c>
      <c r="D41" s="429" t="s">
        <v>532</v>
      </c>
      <c r="E41" s="471">
        <v>9070745</v>
      </c>
      <c r="F41" s="471">
        <v>1770002004</v>
      </c>
      <c r="G41" s="510" t="s">
        <v>741</v>
      </c>
      <c r="H41" s="511" t="s">
        <v>705</v>
      </c>
      <c r="I41" s="512">
        <v>1972</v>
      </c>
      <c r="J41" s="496">
        <v>2024</v>
      </c>
      <c r="K41" s="496">
        <v>2024</v>
      </c>
      <c r="L41" s="497">
        <v>0</v>
      </c>
      <c r="M41" s="498" t="s">
        <v>727</v>
      </c>
      <c r="N41" s="499">
        <v>2903</v>
      </c>
      <c r="O41" s="482">
        <v>1</v>
      </c>
      <c r="P41" s="483"/>
      <c r="Q41" s="483"/>
      <c r="R41" s="484" t="s">
        <v>728</v>
      </c>
      <c r="S41" s="500">
        <v>102.6</v>
      </c>
      <c r="T41" s="501" t="s">
        <v>708</v>
      </c>
      <c r="U41" s="502">
        <v>417550</v>
      </c>
      <c r="V41" s="487"/>
      <c r="W41" s="487">
        <v>1</v>
      </c>
      <c r="X41" s="487">
        <v>1</v>
      </c>
      <c r="Y41" s="487">
        <v>1</v>
      </c>
      <c r="Z41" s="487">
        <v>1</v>
      </c>
      <c r="AA41" s="488">
        <v>1</v>
      </c>
      <c r="AB41" s="485">
        <v>0.75</v>
      </c>
      <c r="AC41" s="489">
        <v>32130.4725</v>
      </c>
      <c r="AD41" s="489">
        <v>17832.412237500001</v>
      </c>
      <c r="AE41" s="489">
        <v>14298.060262499999</v>
      </c>
      <c r="AF41" s="490">
        <v>16.02</v>
      </c>
      <c r="AG41" s="485">
        <v>36</v>
      </c>
      <c r="AH41" s="491">
        <v>14298060.262499999</v>
      </c>
      <c r="AI41" s="503"/>
      <c r="AJ41" s="493"/>
      <c r="AK41" s="494"/>
    </row>
    <row r="42" spans="1:37" ht="33.75">
      <c r="A42" s="471">
        <f t="shared" si="2"/>
        <v>14</v>
      </c>
      <c r="B42" s="472" t="s">
        <v>438</v>
      </c>
      <c r="C42" s="472" t="s">
        <v>334</v>
      </c>
      <c r="D42" s="429" t="s">
        <v>532</v>
      </c>
      <c r="E42" s="471">
        <v>9070745</v>
      </c>
      <c r="F42" s="471">
        <v>1770002004</v>
      </c>
      <c r="G42" s="510" t="s">
        <v>742</v>
      </c>
      <c r="H42" s="511" t="s">
        <v>705</v>
      </c>
      <c r="I42" s="512">
        <v>2016</v>
      </c>
      <c r="J42" s="496">
        <v>0</v>
      </c>
      <c r="K42" s="496">
        <v>0</v>
      </c>
      <c r="L42" s="497">
        <v>0</v>
      </c>
      <c r="M42" s="498" t="s">
        <v>727</v>
      </c>
      <c r="N42" s="499">
        <v>2906</v>
      </c>
      <c r="O42" s="482">
        <v>1</v>
      </c>
      <c r="P42" s="483"/>
      <c r="Q42" s="483"/>
      <c r="R42" s="484" t="s">
        <v>728</v>
      </c>
      <c r="S42" s="500">
        <v>0</v>
      </c>
      <c r="T42" s="501" t="s">
        <v>727</v>
      </c>
      <c r="U42" s="502">
        <v>924550</v>
      </c>
      <c r="V42" s="487"/>
      <c r="W42" s="487">
        <v>1</v>
      </c>
      <c r="X42" s="487">
        <v>1</v>
      </c>
      <c r="Y42" s="487">
        <v>1</v>
      </c>
      <c r="Z42" s="487">
        <v>1</v>
      </c>
      <c r="AA42" s="488">
        <v>0.75</v>
      </c>
      <c r="AB42" s="485">
        <v>0.75</v>
      </c>
      <c r="AC42" s="489">
        <v>0</v>
      </c>
      <c r="AD42" s="489">
        <v>0</v>
      </c>
      <c r="AE42" s="489">
        <v>0</v>
      </c>
      <c r="AF42" s="490">
        <v>15</v>
      </c>
      <c r="AG42" s="485">
        <v>15</v>
      </c>
      <c r="AH42" s="491">
        <v>0</v>
      </c>
      <c r="AI42" s="503"/>
      <c r="AJ42" s="493"/>
      <c r="AK42" s="494"/>
    </row>
    <row r="43" spans="1:37" ht="33.75">
      <c r="A43" s="471">
        <f t="shared" si="2"/>
        <v>15</v>
      </c>
      <c r="B43" s="472" t="s">
        <v>438</v>
      </c>
      <c r="C43" s="472" t="s">
        <v>334</v>
      </c>
      <c r="D43" s="429" t="s">
        <v>532</v>
      </c>
      <c r="E43" s="471">
        <v>9070745</v>
      </c>
      <c r="F43" s="471">
        <v>1770002004</v>
      </c>
      <c r="G43" s="510" t="s">
        <v>743</v>
      </c>
      <c r="H43" s="511" t="s">
        <v>705</v>
      </c>
      <c r="I43" s="512">
        <v>2016</v>
      </c>
      <c r="J43" s="496">
        <v>0</v>
      </c>
      <c r="K43" s="496">
        <v>0</v>
      </c>
      <c r="L43" s="497">
        <v>0</v>
      </c>
      <c r="M43" s="498" t="s">
        <v>727</v>
      </c>
      <c r="N43" s="499"/>
      <c r="O43" s="482">
        <v>1</v>
      </c>
      <c r="P43" s="483"/>
      <c r="Q43" s="483"/>
      <c r="R43" s="484" t="s">
        <v>728</v>
      </c>
      <c r="S43" s="500">
        <v>0</v>
      </c>
      <c r="T43" s="501" t="s">
        <v>727</v>
      </c>
      <c r="U43" s="502">
        <v>948470</v>
      </c>
      <c r="V43" s="487"/>
      <c r="W43" s="487">
        <v>1</v>
      </c>
      <c r="X43" s="487">
        <v>1</v>
      </c>
      <c r="Y43" s="487">
        <v>1</v>
      </c>
      <c r="Z43" s="487">
        <v>0.75</v>
      </c>
      <c r="AA43" s="488">
        <v>0.75</v>
      </c>
      <c r="AB43" s="485">
        <v>0.75</v>
      </c>
      <c r="AC43" s="489">
        <v>0</v>
      </c>
      <c r="AD43" s="489">
        <v>0</v>
      </c>
      <c r="AE43" s="489">
        <v>0</v>
      </c>
      <c r="AF43" s="490">
        <v>20</v>
      </c>
      <c r="AG43" s="485">
        <v>20</v>
      </c>
      <c r="AH43" s="491">
        <v>0</v>
      </c>
      <c r="AI43" s="503"/>
      <c r="AJ43" s="493"/>
      <c r="AK43" s="494"/>
    </row>
    <row r="44" spans="1:37" ht="33.75">
      <c r="A44" s="471">
        <f t="shared" si="2"/>
        <v>16</v>
      </c>
      <c r="B44" s="472" t="s">
        <v>438</v>
      </c>
      <c r="C44" s="472" t="s">
        <v>334</v>
      </c>
      <c r="D44" s="429" t="s">
        <v>532</v>
      </c>
      <c r="E44" s="471">
        <v>9070745</v>
      </c>
      <c r="F44" s="471">
        <v>1770002004</v>
      </c>
      <c r="G44" s="510" t="s">
        <v>744</v>
      </c>
      <c r="H44" s="511" t="s">
        <v>705</v>
      </c>
      <c r="I44" s="512">
        <v>2016</v>
      </c>
      <c r="J44" s="496">
        <v>0</v>
      </c>
      <c r="K44" s="496">
        <v>0</v>
      </c>
      <c r="L44" s="497">
        <v>0</v>
      </c>
      <c r="M44" s="498" t="s">
        <v>745</v>
      </c>
      <c r="N44" s="499">
        <v>2463</v>
      </c>
      <c r="O44" s="482">
        <v>1</v>
      </c>
      <c r="P44" s="483"/>
      <c r="Q44" s="483"/>
      <c r="R44" s="484" t="s">
        <v>728</v>
      </c>
      <c r="S44" s="500">
        <v>0</v>
      </c>
      <c r="T44" s="501" t="s">
        <v>708</v>
      </c>
      <c r="U44" s="502">
        <v>750000</v>
      </c>
      <c r="V44" s="487"/>
      <c r="W44" s="487">
        <v>1</v>
      </c>
      <c r="X44" s="487">
        <v>1</v>
      </c>
      <c r="Y44" s="487">
        <v>1</v>
      </c>
      <c r="Z44" s="487">
        <v>1</v>
      </c>
      <c r="AA44" s="488">
        <v>1</v>
      </c>
      <c r="AB44" s="485">
        <v>0.75</v>
      </c>
      <c r="AC44" s="489">
        <v>0</v>
      </c>
      <c r="AD44" s="489">
        <v>0</v>
      </c>
      <c r="AE44" s="489">
        <v>0</v>
      </c>
      <c r="AF44" s="490">
        <v>10</v>
      </c>
      <c r="AG44" s="485">
        <v>10</v>
      </c>
      <c r="AH44" s="491">
        <v>0</v>
      </c>
      <c r="AI44" s="503"/>
      <c r="AJ44" s="493"/>
      <c r="AK44" s="494"/>
    </row>
    <row r="45" spans="1:37">
      <c r="A45" s="471"/>
      <c r="B45" s="472"/>
      <c r="C45" s="472"/>
      <c r="D45" s="471"/>
      <c r="E45" s="471"/>
      <c r="F45" s="471"/>
      <c r="G45" s="506" t="s">
        <v>779</v>
      </c>
      <c r="H45" s="513"/>
      <c r="I45" s="514"/>
      <c r="J45" s="509">
        <f>SUM(J29:J44)</f>
        <v>1180359.9999999998</v>
      </c>
      <c r="K45" s="509">
        <f t="shared" ref="K45:AH45" si="3">SUM(K29:K44)</f>
        <v>909914.79999999993</v>
      </c>
      <c r="L45" s="509">
        <f t="shared" si="3"/>
        <v>270445.19999999995</v>
      </c>
      <c r="M45" s="509">
        <f t="shared" si="3"/>
        <v>0</v>
      </c>
      <c r="N45" s="509"/>
      <c r="O45" s="509"/>
      <c r="P45" s="509">
        <f t="shared" si="3"/>
        <v>0</v>
      </c>
      <c r="Q45" s="509">
        <f t="shared" si="3"/>
        <v>0</v>
      </c>
      <c r="R45" s="509">
        <f t="shared" si="3"/>
        <v>0</v>
      </c>
      <c r="S45" s="509"/>
      <c r="T45" s="509">
        <f t="shared" si="3"/>
        <v>0</v>
      </c>
      <c r="U45" s="509"/>
      <c r="V45" s="509">
        <f t="shared" si="3"/>
        <v>0</v>
      </c>
      <c r="W45" s="509"/>
      <c r="X45" s="509"/>
      <c r="Y45" s="509"/>
      <c r="Z45" s="509"/>
      <c r="AA45" s="509"/>
      <c r="AB45" s="509"/>
      <c r="AC45" s="509">
        <f t="shared" si="3"/>
        <v>3277823.8021521894</v>
      </c>
      <c r="AD45" s="509">
        <f t="shared" si="3"/>
        <v>1839657.6046806052</v>
      </c>
      <c r="AE45" s="509">
        <f t="shared" si="3"/>
        <v>1438166.1974715844</v>
      </c>
      <c r="AF45" s="509"/>
      <c r="AG45" s="509"/>
      <c r="AH45" s="509">
        <f t="shared" si="3"/>
        <v>1167720997.4715846</v>
      </c>
      <c r="AI45" s="503"/>
      <c r="AJ45" s="493"/>
      <c r="AK45" s="494"/>
    </row>
    <row r="46" spans="1:37" ht="33.75">
      <c r="A46" s="471">
        <v>1</v>
      </c>
      <c r="B46" s="472" t="s">
        <v>438</v>
      </c>
      <c r="C46" s="472" t="s">
        <v>334</v>
      </c>
      <c r="D46" s="429" t="s">
        <v>526</v>
      </c>
      <c r="E46" s="471">
        <v>9070826</v>
      </c>
      <c r="F46" s="471">
        <v>1770001085</v>
      </c>
      <c r="G46" s="510" t="s">
        <v>757</v>
      </c>
      <c r="H46" s="511" t="s">
        <v>634</v>
      </c>
      <c r="I46" s="512">
        <v>1987</v>
      </c>
      <c r="J46" s="496">
        <v>217056</v>
      </c>
      <c r="K46" s="496">
        <v>139316.6</v>
      </c>
      <c r="L46" s="497">
        <v>77739.399999999994</v>
      </c>
      <c r="M46" s="498" t="s">
        <v>758</v>
      </c>
      <c r="N46" s="499">
        <v>2</v>
      </c>
      <c r="O46" s="482">
        <v>1</v>
      </c>
      <c r="P46" s="483"/>
      <c r="Q46" s="483" t="s">
        <v>759</v>
      </c>
      <c r="R46" s="484" t="s">
        <v>728</v>
      </c>
      <c r="S46" s="500">
        <v>447.12</v>
      </c>
      <c r="T46" s="501" t="s">
        <v>727</v>
      </c>
      <c r="U46" s="502">
        <v>1278930</v>
      </c>
      <c r="V46" s="487"/>
      <c r="W46" s="487">
        <v>0.94</v>
      </c>
      <c r="X46" s="487"/>
      <c r="Y46" s="487">
        <v>1</v>
      </c>
      <c r="Z46" s="487"/>
      <c r="AA46" s="488">
        <v>0.75</v>
      </c>
      <c r="AB46" s="485">
        <v>0.85</v>
      </c>
      <c r="AC46" s="489">
        <v>342672.23257379996</v>
      </c>
      <c r="AD46" s="489">
        <v>251864</v>
      </c>
      <c r="AE46" s="489">
        <v>90808.232573799964</v>
      </c>
      <c r="AF46" s="490">
        <v>9</v>
      </c>
      <c r="AG46" s="485">
        <v>35</v>
      </c>
      <c r="AH46" s="491">
        <v>13068832.573799968</v>
      </c>
      <c r="AI46" s="503"/>
      <c r="AJ46" s="493"/>
      <c r="AK46" s="494"/>
    </row>
    <row r="47" spans="1:37" ht="20.25" customHeight="1">
      <c r="A47" s="471">
        <f>A46+1</f>
        <v>2</v>
      </c>
      <c r="B47" s="472" t="s">
        <v>438</v>
      </c>
      <c r="C47" s="472" t="s">
        <v>334</v>
      </c>
      <c r="D47" s="429" t="s">
        <v>526</v>
      </c>
      <c r="E47" s="471">
        <v>9070826</v>
      </c>
      <c r="F47" s="471">
        <v>1770001085</v>
      </c>
      <c r="G47" s="510" t="s">
        <v>760</v>
      </c>
      <c r="H47" s="511" t="s">
        <v>634</v>
      </c>
      <c r="I47" s="512">
        <v>2011</v>
      </c>
      <c r="J47" s="496">
        <v>2000</v>
      </c>
      <c r="K47" s="496">
        <v>908</v>
      </c>
      <c r="L47" s="497">
        <v>1092</v>
      </c>
      <c r="M47" s="498" t="s">
        <v>761</v>
      </c>
      <c r="N47" s="499">
        <v>648</v>
      </c>
      <c r="O47" s="482">
        <v>1</v>
      </c>
      <c r="P47" s="483"/>
      <c r="Q47" s="483" t="s">
        <v>762</v>
      </c>
      <c r="R47" s="484" t="s">
        <v>728</v>
      </c>
      <c r="S47" s="500">
        <v>58.22</v>
      </c>
      <c r="T47" s="501" t="s">
        <v>708</v>
      </c>
      <c r="U47" s="502">
        <v>120360</v>
      </c>
      <c r="V47" s="487"/>
      <c r="W47" s="487">
        <v>1</v>
      </c>
      <c r="X47" s="487"/>
      <c r="Y47" s="487">
        <v>1</v>
      </c>
      <c r="Z47" s="487"/>
      <c r="AA47" s="488">
        <v>1</v>
      </c>
      <c r="AB47" s="485">
        <v>0.75</v>
      </c>
      <c r="AC47" s="489">
        <v>5255.5194000000001</v>
      </c>
      <c r="AD47" s="489">
        <v>1493.09</v>
      </c>
      <c r="AE47" s="489">
        <v>3762.4294000000004</v>
      </c>
      <c r="AF47" s="490">
        <v>21</v>
      </c>
      <c r="AG47" s="485">
        <v>30</v>
      </c>
      <c r="AH47" s="491">
        <v>2670429.4000000004</v>
      </c>
      <c r="AI47" s="503"/>
      <c r="AJ47" s="493"/>
      <c r="AK47" s="494"/>
    </row>
    <row r="48" spans="1:37" ht="36" customHeight="1">
      <c r="A48" s="471">
        <f t="shared" ref="A48" si="4">A47+1</f>
        <v>3</v>
      </c>
      <c r="B48" s="472" t="s">
        <v>438</v>
      </c>
      <c r="C48" s="472" t="s">
        <v>334</v>
      </c>
      <c r="D48" s="429" t="s">
        <v>526</v>
      </c>
      <c r="E48" s="471">
        <v>9070826</v>
      </c>
      <c r="F48" s="471">
        <v>1770001085</v>
      </c>
      <c r="G48" s="510" t="s">
        <v>763</v>
      </c>
      <c r="H48" s="511" t="s">
        <v>634</v>
      </c>
      <c r="I48" s="512">
        <v>2011</v>
      </c>
      <c r="J48" s="496">
        <v>16200</v>
      </c>
      <c r="K48" s="496">
        <v>3325.3</v>
      </c>
      <c r="L48" s="497">
        <v>12874.7</v>
      </c>
      <c r="M48" s="498" t="s">
        <v>764</v>
      </c>
      <c r="N48" s="499">
        <v>647</v>
      </c>
      <c r="O48" s="482">
        <v>1</v>
      </c>
      <c r="P48" s="483"/>
      <c r="Q48" s="483" t="s">
        <v>765</v>
      </c>
      <c r="R48" s="484" t="s">
        <v>728</v>
      </c>
      <c r="S48" s="500">
        <v>18.72</v>
      </c>
      <c r="T48" s="501" t="s">
        <v>714</v>
      </c>
      <c r="U48" s="502">
        <v>1163530</v>
      </c>
      <c r="V48" s="487"/>
      <c r="W48" s="487">
        <v>0.94</v>
      </c>
      <c r="X48" s="487"/>
      <c r="Y48" s="487">
        <v>1</v>
      </c>
      <c r="Z48" s="487"/>
      <c r="AA48" s="488">
        <v>0.75</v>
      </c>
      <c r="AB48" s="485">
        <v>0.75</v>
      </c>
      <c r="AC48" s="489">
        <v>11516.852645999998</v>
      </c>
      <c r="AD48" s="489">
        <v>1697.58</v>
      </c>
      <c r="AE48" s="489">
        <v>9819.2726459999976</v>
      </c>
      <c r="AF48" s="490">
        <v>38</v>
      </c>
      <c r="AG48" s="485">
        <v>45</v>
      </c>
      <c r="AH48" s="491">
        <v>0</v>
      </c>
      <c r="AI48" s="503"/>
      <c r="AJ48" s="493"/>
      <c r="AK48" s="494"/>
    </row>
    <row r="49" spans="1:37">
      <c r="A49" s="471"/>
      <c r="B49" s="472"/>
      <c r="C49" s="472"/>
      <c r="D49" s="471"/>
      <c r="E49" s="471"/>
      <c r="F49" s="471"/>
      <c r="G49" s="506" t="s">
        <v>778</v>
      </c>
      <c r="H49" s="513"/>
      <c r="I49" s="514"/>
      <c r="J49" s="509">
        <f>SUM(J46:J48)</f>
        <v>235256</v>
      </c>
      <c r="K49" s="509">
        <f t="shared" ref="K49:AH49" si="5">SUM(K46:K48)</f>
        <v>143549.9</v>
      </c>
      <c r="L49" s="509">
        <f t="shared" si="5"/>
        <v>91706.099999999991</v>
      </c>
      <c r="M49" s="509">
        <f t="shared" si="5"/>
        <v>0</v>
      </c>
      <c r="N49" s="509"/>
      <c r="O49" s="509"/>
      <c r="P49" s="509">
        <f t="shared" si="5"/>
        <v>0</v>
      </c>
      <c r="Q49" s="509">
        <f t="shared" si="5"/>
        <v>0</v>
      </c>
      <c r="R49" s="509">
        <f t="shared" si="5"/>
        <v>0</v>
      </c>
      <c r="S49" s="509"/>
      <c r="T49" s="509">
        <f t="shared" si="5"/>
        <v>0</v>
      </c>
      <c r="U49" s="509"/>
      <c r="V49" s="509">
        <f t="shared" si="5"/>
        <v>0</v>
      </c>
      <c r="W49" s="509"/>
      <c r="X49" s="509">
        <f t="shared" si="5"/>
        <v>0</v>
      </c>
      <c r="Y49" s="509"/>
      <c r="Z49" s="509">
        <f t="shared" si="5"/>
        <v>0</v>
      </c>
      <c r="AA49" s="509"/>
      <c r="AB49" s="509"/>
      <c r="AC49" s="509">
        <f t="shared" si="5"/>
        <v>359444.60461979994</v>
      </c>
      <c r="AD49" s="509">
        <f t="shared" si="5"/>
        <v>255054.66999999998</v>
      </c>
      <c r="AE49" s="509">
        <f t="shared" si="5"/>
        <v>104389.93461979995</v>
      </c>
      <c r="AF49" s="509"/>
      <c r="AG49" s="509"/>
      <c r="AH49" s="509">
        <f t="shared" si="5"/>
        <v>15739261.973799968</v>
      </c>
      <c r="AI49" s="503"/>
      <c r="AJ49" s="493"/>
      <c r="AK49" s="494"/>
    </row>
    <row r="50" spans="1:37" ht="49.5" customHeight="1">
      <c r="A50" s="471">
        <v>1</v>
      </c>
      <c r="B50" s="472" t="s">
        <v>301</v>
      </c>
      <c r="C50" s="472" t="s">
        <v>334</v>
      </c>
      <c r="D50" s="515" t="s">
        <v>522</v>
      </c>
      <c r="E50" s="471">
        <v>9070761</v>
      </c>
      <c r="F50" s="471">
        <v>1770001086</v>
      </c>
      <c r="G50" s="510" t="s">
        <v>780</v>
      </c>
      <c r="H50" s="511" t="s">
        <v>705</v>
      </c>
      <c r="I50" s="512" t="s">
        <v>862</v>
      </c>
      <c r="J50" s="496">
        <v>509000</v>
      </c>
      <c r="K50" s="496">
        <v>74814.854999999996</v>
      </c>
      <c r="L50" s="497">
        <v>434185.14399999997</v>
      </c>
      <c r="M50" s="498" t="s">
        <v>781</v>
      </c>
      <c r="N50" s="499">
        <v>315</v>
      </c>
      <c r="O50" s="482">
        <v>1</v>
      </c>
      <c r="P50" s="483">
        <v>1106.42</v>
      </c>
      <c r="Q50" s="483" t="s">
        <v>782</v>
      </c>
      <c r="R50" s="484" t="s">
        <v>728</v>
      </c>
      <c r="S50" s="500">
        <v>1041.5999999999999</v>
      </c>
      <c r="T50" s="501" t="s">
        <v>783</v>
      </c>
      <c r="U50" s="502">
        <v>1106420</v>
      </c>
      <c r="V50" s="487"/>
      <c r="W50" s="487">
        <v>0.92</v>
      </c>
      <c r="X50" s="487">
        <v>1.1000000000000001</v>
      </c>
      <c r="Y50" s="487">
        <v>1</v>
      </c>
      <c r="Z50" s="487">
        <v>1</v>
      </c>
      <c r="AA50" s="488">
        <v>0.75</v>
      </c>
      <c r="AB50" s="485">
        <v>0.85</v>
      </c>
      <c r="AC50" s="489">
        <v>743501.22850079997</v>
      </c>
      <c r="AD50" s="489">
        <v>232938.93488930061</v>
      </c>
      <c r="AE50" s="489">
        <v>510562.29361149942</v>
      </c>
      <c r="AF50" s="490">
        <v>41.201999999999998</v>
      </c>
      <c r="AG50" s="485">
        <v>60</v>
      </c>
      <c r="AH50" s="491">
        <v>77084093.629999995</v>
      </c>
      <c r="AI50" s="503"/>
      <c r="AJ50" s="493"/>
      <c r="AK50" s="494"/>
    </row>
    <row r="51" spans="1:37" ht="14.25" customHeight="1">
      <c r="A51" s="471">
        <f>A50+1</f>
        <v>2</v>
      </c>
      <c r="B51" s="472" t="s">
        <v>301</v>
      </c>
      <c r="C51" s="472" t="s">
        <v>334</v>
      </c>
      <c r="D51" s="515" t="s">
        <v>522</v>
      </c>
      <c r="E51" s="471">
        <v>9070761</v>
      </c>
      <c r="F51" s="471">
        <v>1770001086</v>
      </c>
      <c r="G51" s="510" t="s">
        <v>784</v>
      </c>
      <c r="H51" s="511" t="s">
        <v>705</v>
      </c>
      <c r="I51" s="512" t="s">
        <v>861</v>
      </c>
      <c r="J51" s="496">
        <v>83808</v>
      </c>
      <c r="K51" s="496">
        <v>41089.199999999997</v>
      </c>
      <c r="L51" s="497">
        <v>42718.8</v>
      </c>
      <c r="M51" s="498" t="s">
        <v>781</v>
      </c>
      <c r="N51" s="499">
        <v>316</v>
      </c>
      <c r="O51" s="482">
        <v>1</v>
      </c>
      <c r="P51" s="483">
        <v>1171.82</v>
      </c>
      <c r="Q51" s="483" t="s">
        <v>785</v>
      </c>
      <c r="R51" s="484" t="s">
        <v>728</v>
      </c>
      <c r="S51" s="500">
        <v>134.69999999999999</v>
      </c>
      <c r="T51" s="501" t="s">
        <v>783</v>
      </c>
      <c r="U51" s="502">
        <v>1771820</v>
      </c>
      <c r="V51" s="487"/>
      <c r="W51" s="487">
        <v>0.92</v>
      </c>
      <c r="X51" s="487">
        <v>1.1000000000000001</v>
      </c>
      <c r="Y51" s="487">
        <v>1</v>
      </c>
      <c r="Z51" s="487">
        <v>1</v>
      </c>
      <c r="AA51" s="488">
        <v>0.75</v>
      </c>
      <c r="AB51" s="485">
        <v>0.85</v>
      </c>
      <c r="AC51" s="489">
        <v>153974.17895309997</v>
      </c>
      <c r="AD51" s="489">
        <v>81263.722296972337</v>
      </c>
      <c r="AE51" s="489">
        <v>72710.45665612763</v>
      </c>
      <c r="AF51" s="490">
        <v>28.333500000000001</v>
      </c>
      <c r="AG51" s="485">
        <v>60</v>
      </c>
      <c r="AH51" s="491">
        <v>30108057</v>
      </c>
      <c r="AI51" s="503"/>
      <c r="AJ51" s="493"/>
      <c r="AK51" s="494"/>
    </row>
    <row r="52" spans="1:37" ht="27" customHeight="1">
      <c r="A52" s="471">
        <f t="shared" ref="A52:A54" si="6">A51+1</f>
        <v>3</v>
      </c>
      <c r="B52" s="472" t="s">
        <v>301</v>
      </c>
      <c r="C52" s="472" t="s">
        <v>334</v>
      </c>
      <c r="D52" s="515" t="s">
        <v>522</v>
      </c>
      <c r="E52" s="471">
        <v>9070761</v>
      </c>
      <c r="F52" s="471">
        <v>1770001086</v>
      </c>
      <c r="G52" s="510" t="s">
        <v>786</v>
      </c>
      <c r="H52" s="511" t="s">
        <v>705</v>
      </c>
      <c r="I52" s="512" t="s">
        <v>863</v>
      </c>
      <c r="J52" s="496">
        <v>13384.8</v>
      </c>
      <c r="K52" s="496">
        <v>13384.8</v>
      </c>
      <c r="L52" s="497">
        <v>0</v>
      </c>
      <c r="M52" s="498" t="s">
        <v>715</v>
      </c>
      <c r="N52" s="499">
        <v>317</v>
      </c>
      <c r="O52" s="482">
        <v>1</v>
      </c>
      <c r="P52" s="483">
        <v>861.82</v>
      </c>
      <c r="Q52" s="483" t="s">
        <v>787</v>
      </c>
      <c r="R52" s="484" t="s">
        <v>728</v>
      </c>
      <c r="S52" s="500">
        <v>239.19</v>
      </c>
      <c r="T52" s="501" t="s">
        <v>727</v>
      </c>
      <c r="U52" s="502">
        <v>1122700</v>
      </c>
      <c r="V52" s="487"/>
      <c r="W52" s="487">
        <v>1</v>
      </c>
      <c r="X52" s="487">
        <v>1</v>
      </c>
      <c r="Y52" s="487">
        <v>1</v>
      </c>
      <c r="Z52" s="487">
        <v>1</v>
      </c>
      <c r="AA52" s="488">
        <v>0.75</v>
      </c>
      <c r="AB52" s="485">
        <v>0.75</v>
      </c>
      <c r="AC52" s="489">
        <v>151052.9698125</v>
      </c>
      <c r="AD52" s="489">
        <v>137767.86111749063</v>
      </c>
      <c r="AE52" s="489">
        <v>13285.108695009381</v>
      </c>
      <c r="AF52" s="490">
        <v>3.0782500000000041</v>
      </c>
      <c r="AG52" s="485">
        <v>35</v>
      </c>
      <c r="AH52" s="491">
        <v>13285109</v>
      </c>
      <c r="AI52" s="503"/>
      <c r="AJ52" s="493"/>
      <c r="AK52" s="494"/>
    </row>
    <row r="53" spans="1:37" ht="24.75" customHeight="1">
      <c r="A53" s="471">
        <f t="shared" si="6"/>
        <v>4</v>
      </c>
      <c r="B53" s="472" t="s">
        <v>301</v>
      </c>
      <c r="C53" s="472" t="s">
        <v>334</v>
      </c>
      <c r="D53" s="515" t="s">
        <v>522</v>
      </c>
      <c r="E53" s="471">
        <v>9070761</v>
      </c>
      <c r="F53" s="471">
        <v>1770001086</v>
      </c>
      <c r="G53" s="510" t="s">
        <v>788</v>
      </c>
      <c r="H53" s="511" t="s">
        <v>705</v>
      </c>
      <c r="I53" s="512" t="s">
        <v>864</v>
      </c>
      <c r="J53" s="496">
        <v>4500</v>
      </c>
      <c r="K53" s="496">
        <v>1177.0836000000002</v>
      </c>
      <c r="L53" s="497">
        <v>3322.9164000000001</v>
      </c>
      <c r="M53" s="498" t="s">
        <v>715</v>
      </c>
      <c r="N53" s="499">
        <v>318</v>
      </c>
      <c r="O53" s="482">
        <v>1</v>
      </c>
      <c r="P53" s="483">
        <v>417.55</v>
      </c>
      <c r="Q53" s="483" t="s">
        <v>789</v>
      </c>
      <c r="R53" s="484" t="s">
        <v>728</v>
      </c>
      <c r="S53" s="500">
        <v>64</v>
      </c>
      <c r="T53" s="501"/>
      <c r="U53" s="502">
        <v>417550</v>
      </c>
      <c r="V53" s="487"/>
      <c r="W53" s="487">
        <v>1</v>
      </c>
      <c r="X53" s="487">
        <v>1</v>
      </c>
      <c r="Y53" s="487">
        <v>1</v>
      </c>
      <c r="Z53" s="487">
        <v>0.75</v>
      </c>
      <c r="AA53" s="488">
        <v>1</v>
      </c>
      <c r="AB53" s="485">
        <v>0.75</v>
      </c>
      <c r="AC53" s="489">
        <v>15031.8</v>
      </c>
      <c r="AD53" s="489">
        <v>8060.8027499999998</v>
      </c>
      <c r="AE53" s="489">
        <v>6970.9972500000003</v>
      </c>
      <c r="AF53" s="490">
        <v>16.231249999999999</v>
      </c>
      <c r="AG53" s="485">
        <v>35</v>
      </c>
      <c r="AH53" s="491">
        <v>3658497.3</v>
      </c>
      <c r="AI53" s="503"/>
      <c r="AJ53" s="493"/>
      <c r="AK53" s="494"/>
    </row>
    <row r="54" spans="1:37" ht="33.75">
      <c r="A54" s="471">
        <f t="shared" si="6"/>
        <v>5</v>
      </c>
      <c r="B54" s="472" t="s">
        <v>301</v>
      </c>
      <c r="C54" s="472" t="s">
        <v>334</v>
      </c>
      <c r="D54" s="515" t="s">
        <v>522</v>
      </c>
      <c r="E54" s="471">
        <v>9070761</v>
      </c>
      <c r="F54" s="471">
        <v>1770001086</v>
      </c>
      <c r="G54" s="510" t="s">
        <v>790</v>
      </c>
      <c r="H54" s="511" t="s">
        <v>705</v>
      </c>
      <c r="I54" s="512">
        <v>2010</v>
      </c>
      <c r="J54" s="496">
        <v>0</v>
      </c>
      <c r="K54" s="496"/>
      <c r="L54" s="497"/>
      <c r="M54" s="498" t="s">
        <v>715</v>
      </c>
      <c r="N54" s="499">
        <v>1</v>
      </c>
      <c r="O54" s="482">
        <v>1</v>
      </c>
      <c r="P54" s="483">
        <v>428.4</v>
      </c>
      <c r="Q54" s="483" t="s">
        <v>791</v>
      </c>
      <c r="R54" s="484" t="s">
        <v>728</v>
      </c>
      <c r="S54" s="500">
        <v>0</v>
      </c>
      <c r="T54" s="501"/>
      <c r="U54" s="502">
        <v>42840</v>
      </c>
      <c r="V54" s="487"/>
      <c r="W54" s="487">
        <v>1</v>
      </c>
      <c r="X54" s="487">
        <v>1</v>
      </c>
      <c r="Y54" s="487">
        <v>1</v>
      </c>
      <c r="Z54" s="487">
        <v>1</v>
      </c>
      <c r="AA54" s="488">
        <v>1</v>
      </c>
      <c r="AB54" s="485">
        <v>0.75</v>
      </c>
      <c r="AC54" s="489">
        <v>0</v>
      </c>
      <c r="AD54" s="489">
        <v>0</v>
      </c>
      <c r="AE54" s="489">
        <v>0</v>
      </c>
      <c r="AF54" s="490">
        <v>0</v>
      </c>
      <c r="AG54" s="485">
        <v>0</v>
      </c>
      <c r="AH54" s="491">
        <v>0</v>
      </c>
      <c r="AI54" s="503"/>
      <c r="AJ54" s="493"/>
      <c r="AK54" s="494"/>
    </row>
    <row r="55" spans="1:37">
      <c r="A55" s="471"/>
      <c r="B55" s="472"/>
      <c r="C55" s="472"/>
      <c r="D55" s="471"/>
      <c r="E55" s="471"/>
      <c r="F55" s="471"/>
      <c r="G55" s="516" t="s">
        <v>669</v>
      </c>
      <c r="H55" s="517"/>
      <c r="I55" s="518"/>
      <c r="J55" s="519">
        <f>SUM(J50:J54)</f>
        <v>610692.80000000005</v>
      </c>
      <c r="K55" s="519">
        <f t="shared" ref="K55:AH55" si="7">SUM(K50:K54)</f>
        <v>130465.93859999999</v>
      </c>
      <c r="L55" s="519">
        <f t="shared" si="7"/>
        <v>480226.86039999995</v>
      </c>
      <c r="M55" s="519">
        <f t="shared" si="7"/>
        <v>0</v>
      </c>
      <c r="N55" s="519"/>
      <c r="O55" s="519"/>
      <c r="P55" s="519"/>
      <c r="Q55" s="519">
        <f t="shared" si="7"/>
        <v>0</v>
      </c>
      <c r="R55" s="519">
        <f t="shared" si="7"/>
        <v>0</v>
      </c>
      <c r="S55" s="519"/>
      <c r="T55" s="519">
        <f t="shared" si="7"/>
        <v>0</v>
      </c>
      <c r="U55" s="519"/>
      <c r="V55" s="519">
        <f t="shared" si="7"/>
        <v>0</v>
      </c>
      <c r="W55" s="519"/>
      <c r="X55" s="519"/>
      <c r="Y55" s="519"/>
      <c r="Z55" s="519"/>
      <c r="AA55" s="519"/>
      <c r="AB55" s="519"/>
      <c r="AC55" s="519">
        <f t="shared" si="7"/>
        <v>1063560.1772664001</v>
      </c>
      <c r="AD55" s="519">
        <f t="shared" si="7"/>
        <v>460031.32105376356</v>
      </c>
      <c r="AE55" s="519">
        <f t="shared" si="7"/>
        <v>603528.85621263646</v>
      </c>
      <c r="AF55" s="519"/>
      <c r="AG55" s="519"/>
      <c r="AH55" s="519">
        <f t="shared" si="7"/>
        <v>124135756.92999999</v>
      </c>
      <c r="AI55" s="503"/>
      <c r="AJ55" s="493"/>
      <c r="AK55" s="494"/>
    </row>
    <row r="56" spans="1:37" s="530" customFormat="1" ht="23.25" customHeight="1">
      <c r="A56" s="520"/>
      <c r="B56" s="521" t="s">
        <v>108</v>
      </c>
      <c r="C56" s="522"/>
      <c r="D56" s="520"/>
      <c r="E56" s="520"/>
      <c r="F56" s="520"/>
      <c r="G56" s="523"/>
      <c r="H56" s="524"/>
      <c r="I56" s="525"/>
      <c r="J56" s="526">
        <f t="shared" ref="J56:AH56" si="8">J28+J45+J49+J55</f>
        <v>2254722.6092499997</v>
      </c>
      <c r="K56" s="526">
        <f t="shared" si="8"/>
        <v>1317835.6233399999</v>
      </c>
      <c r="L56" s="526">
        <f t="shared" si="8"/>
        <v>936887.0499499999</v>
      </c>
      <c r="M56" s="526">
        <f t="shared" si="8"/>
        <v>0</v>
      </c>
      <c r="N56" s="526">
        <f t="shared" si="8"/>
        <v>0</v>
      </c>
      <c r="O56" s="526">
        <f t="shared" si="8"/>
        <v>0</v>
      </c>
      <c r="P56" s="526">
        <f t="shared" si="8"/>
        <v>0</v>
      </c>
      <c r="Q56" s="526">
        <f t="shared" si="8"/>
        <v>0</v>
      </c>
      <c r="R56" s="526">
        <f t="shared" si="8"/>
        <v>0</v>
      </c>
      <c r="S56" s="526">
        <f t="shared" si="8"/>
        <v>0</v>
      </c>
      <c r="T56" s="526">
        <f t="shared" si="8"/>
        <v>0</v>
      </c>
      <c r="U56" s="526">
        <f t="shared" si="8"/>
        <v>0</v>
      </c>
      <c r="V56" s="526">
        <f t="shared" si="8"/>
        <v>0</v>
      </c>
      <c r="W56" s="526">
        <f t="shared" si="8"/>
        <v>0</v>
      </c>
      <c r="X56" s="526">
        <f t="shared" si="8"/>
        <v>0</v>
      </c>
      <c r="Y56" s="526">
        <f t="shared" si="8"/>
        <v>0</v>
      </c>
      <c r="Z56" s="526">
        <f t="shared" si="8"/>
        <v>0</v>
      </c>
      <c r="AA56" s="526">
        <f t="shared" si="8"/>
        <v>0</v>
      </c>
      <c r="AB56" s="526">
        <f t="shared" si="8"/>
        <v>0</v>
      </c>
      <c r="AC56" s="526">
        <f t="shared" si="8"/>
        <v>5262204.8988303896</v>
      </c>
      <c r="AD56" s="526">
        <f t="shared" si="8"/>
        <v>2895143.9902520454</v>
      </c>
      <c r="AE56" s="526">
        <f t="shared" si="8"/>
        <v>2367060.9085783437</v>
      </c>
      <c r="AF56" s="526">
        <f t="shared" si="8"/>
        <v>0</v>
      </c>
      <c r="AG56" s="526">
        <f t="shared" si="8"/>
        <v>0</v>
      </c>
      <c r="AH56" s="526">
        <f t="shared" si="8"/>
        <v>1412967605.1553845</v>
      </c>
      <c r="AI56" s="527"/>
      <c r="AJ56" s="528"/>
      <c r="AK56" s="529"/>
    </row>
    <row r="57" spans="1:37" s="555" customFormat="1" ht="20.25" customHeight="1">
      <c r="A57" s="531" t="s">
        <v>102</v>
      </c>
      <c r="B57" s="532"/>
      <c r="C57" s="533"/>
      <c r="D57" s="534"/>
      <c r="E57" s="534"/>
      <c r="F57" s="534"/>
      <c r="G57" s="535"/>
      <c r="H57" s="536"/>
      <c r="I57" s="537"/>
      <c r="J57" s="538"/>
      <c r="K57" s="538"/>
      <c r="L57" s="539"/>
      <c r="M57" s="540"/>
      <c r="N57" s="541"/>
      <c r="O57" s="542"/>
      <c r="P57" s="543"/>
      <c r="Q57" s="544"/>
      <c r="R57" s="545"/>
      <c r="S57" s="537"/>
      <c r="T57" s="546"/>
      <c r="U57" s="547"/>
      <c r="V57" s="548"/>
      <c r="W57" s="548"/>
      <c r="X57" s="548"/>
      <c r="Y57" s="548"/>
      <c r="Z57" s="548"/>
      <c r="AA57" s="549"/>
      <c r="AB57" s="550"/>
      <c r="AC57" s="551"/>
      <c r="AD57" s="551"/>
      <c r="AE57" s="551"/>
      <c r="AF57" s="552"/>
      <c r="AG57" s="550"/>
      <c r="AH57" s="553"/>
      <c r="AI57" s="554"/>
      <c r="AJ57" s="493"/>
    </row>
    <row r="58" spans="1:37" s="574" customFormat="1">
      <c r="A58" s="556"/>
      <c r="B58" s="557" t="s">
        <v>112</v>
      </c>
      <c r="C58" s="558"/>
      <c r="D58" s="520"/>
      <c r="E58" s="520"/>
      <c r="F58" s="520"/>
      <c r="G58" s="559"/>
      <c r="H58" s="524"/>
      <c r="I58" s="560"/>
      <c r="J58" s="561"/>
      <c r="K58" s="561"/>
      <c r="L58" s="561"/>
      <c r="M58" s="562"/>
      <c r="N58" s="563"/>
      <c r="O58" s="564"/>
      <c r="P58" s="565"/>
      <c r="Q58" s="565"/>
      <c r="R58" s="565"/>
      <c r="S58" s="565"/>
      <c r="T58" s="566"/>
      <c r="U58" s="567"/>
      <c r="V58" s="568"/>
      <c r="W58" s="568"/>
      <c r="X58" s="568"/>
      <c r="Y58" s="568"/>
      <c r="Z58" s="568"/>
      <c r="AA58" s="568"/>
      <c r="AB58" s="569"/>
      <c r="AC58" s="561" t="e">
        <f>SUM(#REF!)</f>
        <v>#REF!</v>
      </c>
      <c r="AD58" s="561" t="e">
        <f>SUM(#REF!)</f>
        <v>#REF!</v>
      </c>
      <c r="AE58" s="561" t="e">
        <f>SUM(#REF!)</f>
        <v>#REF!</v>
      </c>
      <c r="AF58" s="570"/>
      <c r="AG58" s="569"/>
      <c r="AH58" s="571"/>
      <c r="AI58" s="527"/>
      <c r="AJ58" s="572"/>
      <c r="AK58" s="573"/>
    </row>
    <row r="59" spans="1:37" s="600" customFormat="1">
      <c r="A59" s="575" t="s">
        <v>103</v>
      </c>
      <c r="B59" s="576"/>
      <c r="C59" s="577"/>
      <c r="D59" s="578"/>
      <c r="E59" s="578"/>
      <c r="F59" s="578"/>
      <c r="G59" s="579"/>
      <c r="H59" s="580"/>
      <c r="I59" s="581"/>
      <c r="J59" s="582"/>
      <c r="K59" s="582"/>
      <c r="L59" s="583"/>
      <c r="M59" s="584"/>
      <c r="N59" s="585"/>
      <c r="O59" s="586"/>
      <c r="P59" s="587"/>
      <c r="Q59" s="588"/>
      <c r="R59" s="588"/>
      <c r="S59" s="588"/>
      <c r="T59" s="589"/>
      <c r="U59" s="590"/>
      <c r="V59" s="591"/>
      <c r="W59" s="592"/>
      <c r="X59" s="592"/>
      <c r="Y59" s="592"/>
      <c r="Z59" s="592"/>
      <c r="AA59" s="593"/>
      <c r="AB59" s="594"/>
      <c r="AC59" s="595"/>
      <c r="AD59" s="595"/>
      <c r="AE59" s="595"/>
      <c r="AF59" s="596"/>
      <c r="AG59" s="597"/>
      <c r="AH59" s="598"/>
      <c r="AI59" s="599"/>
      <c r="AJ59" s="493"/>
    </row>
    <row r="60" spans="1:37" s="622" customFormat="1" ht="22.5">
      <c r="A60" s="601">
        <v>1</v>
      </c>
      <c r="B60" s="602" t="s">
        <v>438</v>
      </c>
      <c r="C60" s="603" t="s">
        <v>334</v>
      </c>
      <c r="D60" s="471" t="s">
        <v>514</v>
      </c>
      <c r="E60" s="471">
        <v>9070737</v>
      </c>
      <c r="F60" s="471">
        <v>1770001084</v>
      </c>
      <c r="G60" s="604" t="s">
        <v>695</v>
      </c>
      <c r="H60" s="605" t="s">
        <v>705</v>
      </c>
      <c r="I60" s="606">
        <v>2014</v>
      </c>
      <c r="J60" s="607">
        <v>78819.319000000003</v>
      </c>
      <c r="K60" s="607">
        <v>27586.777999999998</v>
      </c>
      <c r="L60" s="607">
        <v>51232.089060000006</v>
      </c>
      <c r="M60" s="608" t="s">
        <v>715</v>
      </c>
      <c r="N60" s="609">
        <v>1167</v>
      </c>
      <c r="O60" s="610">
        <v>1</v>
      </c>
      <c r="P60" s="611">
        <v>459</v>
      </c>
      <c r="Q60" s="612" t="s">
        <v>719</v>
      </c>
      <c r="R60" s="613" t="s">
        <v>79</v>
      </c>
      <c r="S60" s="614">
        <v>76</v>
      </c>
      <c r="T60" s="615" t="s">
        <v>708</v>
      </c>
      <c r="U60" s="616">
        <v>459000</v>
      </c>
      <c r="V60" s="470"/>
      <c r="W60" s="617"/>
      <c r="X60" s="617"/>
      <c r="Y60" s="617">
        <v>1</v>
      </c>
      <c r="Z60" s="617"/>
      <c r="AA60" s="618">
        <v>0.75</v>
      </c>
      <c r="AB60" s="617"/>
      <c r="AC60" s="619">
        <v>26163</v>
      </c>
      <c r="AD60" s="620">
        <v>20930.400000000001</v>
      </c>
      <c r="AE60" s="619">
        <v>5232.6000000000004</v>
      </c>
      <c r="AF60" s="464">
        <v>2</v>
      </c>
      <c r="AG60" s="464">
        <v>10</v>
      </c>
      <c r="AH60" s="491">
        <v>0</v>
      </c>
      <c r="AI60" s="621"/>
      <c r="AJ60" s="493"/>
    </row>
    <row r="61" spans="1:37" s="622" customFormat="1" ht="22.5">
      <c r="A61" s="601">
        <v>2</v>
      </c>
      <c r="B61" s="602" t="s">
        <v>438</v>
      </c>
      <c r="C61" s="603" t="s">
        <v>334</v>
      </c>
      <c r="D61" s="471" t="s">
        <v>514</v>
      </c>
      <c r="E61" s="471">
        <v>9070737</v>
      </c>
      <c r="F61" s="471">
        <v>1770001084</v>
      </c>
      <c r="G61" s="604" t="s">
        <v>696</v>
      </c>
      <c r="H61" s="605" t="s">
        <v>705</v>
      </c>
      <c r="I61" s="606">
        <v>2009</v>
      </c>
      <c r="J61" s="607">
        <v>392.4</v>
      </c>
      <c r="K61" s="607">
        <v>392.4</v>
      </c>
      <c r="L61" s="607">
        <v>0</v>
      </c>
      <c r="M61" s="608" t="s">
        <v>715</v>
      </c>
      <c r="N61" s="609">
        <v>294</v>
      </c>
      <c r="O61" s="610">
        <v>1</v>
      </c>
      <c r="P61" s="611">
        <v>32.950000000000003</v>
      </c>
      <c r="Q61" s="612" t="s">
        <v>720</v>
      </c>
      <c r="R61" s="613" t="s">
        <v>721</v>
      </c>
      <c r="S61" s="614">
        <v>84</v>
      </c>
      <c r="T61" s="615" t="s">
        <v>708</v>
      </c>
      <c r="U61" s="616">
        <v>32950</v>
      </c>
      <c r="V61" s="470"/>
      <c r="W61" s="617"/>
      <c r="X61" s="617"/>
      <c r="Y61" s="617">
        <v>1</v>
      </c>
      <c r="Z61" s="617"/>
      <c r="AA61" s="618">
        <v>0.75</v>
      </c>
      <c r="AB61" s="617"/>
      <c r="AC61" s="619">
        <v>2075.85</v>
      </c>
      <c r="AD61" s="620">
        <v>1660.68</v>
      </c>
      <c r="AE61" s="619">
        <v>415.17</v>
      </c>
      <c r="AF61" s="464">
        <v>1.5999999999999996</v>
      </c>
      <c r="AG61" s="464">
        <v>8</v>
      </c>
      <c r="AH61" s="491">
        <v>415170</v>
      </c>
      <c r="AI61" s="621"/>
      <c r="AJ61" s="493"/>
    </row>
    <row r="62" spans="1:37" s="622" customFormat="1" ht="22.5">
      <c r="A62" s="601">
        <v>3</v>
      </c>
      <c r="B62" s="602" t="s">
        <v>438</v>
      </c>
      <c r="C62" s="603" t="s">
        <v>334</v>
      </c>
      <c r="D62" s="471" t="s">
        <v>514</v>
      </c>
      <c r="E62" s="471">
        <v>9070737</v>
      </c>
      <c r="F62" s="471">
        <v>1770001084</v>
      </c>
      <c r="G62" s="604" t="s">
        <v>697</v>
      </c>
      <c r="H62" s="605" t="s">
        <v>705</v>
      </c>
      <c r="I62" s="606">
        <v>2013</v>
      </c>
      <c r="J62" s="607">
        <v>2200</v>
      </c>
      <c r="K62" s="607">
        <v>1352.0835300000001</v>
      </c>
      <c r="L62" s="607">
        <v>847.91647</v>
      </c>
      <c r="M62" s="608" t="s">
        <v>715</v>
      </c>
      <c r="N62" s="609">
        <v>956</v>
      </c>
      <c r="O62" s="610">
        <v>1</v>
      </c>
      <c r="P62" s="611">
        <v>14.92</v>
      </c>
      <c r="Q62" s="612" t="s">
        <v>722</v>
      </c>
      <c r="R62" s="613" t="s">
        <v>721</v>
      </c>
      <c r="S62" s="614">
        <v>0</v>
      </c>
      <c r="T62" s="615" t="s">
        <v>708</v>
      </c>
      <c r="U62" s="616">
        <v>14920</v>
      </c>
      <c r="V62" s="470"/>
      <c r="W62" s="617"/>
      <c r="X62" s="617"/>
      <c r="Y62" s="617">
        <v>1</v>
      </c>
      <c r="Z62" s="617"/>
      <c r="AA62" s="618">
        <v>0.75</v>
      </c>
      <c r="AB62" s="617"/>
      <c r="AC62" s="619">
        <v>0</v>
      </c>
      <c r="AD62" s="620">
        <v>0</v>
      </c>
      <c r="AE62" s="619">
        <v>0</v>
      </c>
      <c r="AF62" s="464">
        <v>0.40000000000000036</v>
      </c>
      <c r="AG62" s="464">
        <v>8</v>
      </c>
      <c r="AH62" s="491">
        <v>0</v>
      </c>
      <c r="AI62" s="621"/>
      <c r="AJ62" s="493"/>
    </row>
    <row r="63" spans="1:37" s="622" customFormat="1" ht="22.5">
      <c r="A63" s="601">
        <v>4</v>
      </c>
      <c r="B63" s="602" t="s">
        <v>438</v>
      </c>
      <c r="C63" s="603" t="s">
        <v>334</v>
      </c>
      <c r="D63" s="471" t="s">
        <v>514</v>
      </c>
      <c r="E63" s="471">
        <v>9070737</v>
      </c>
      <c r="F63" s="471">
        <v>1770001084</v>
      </c>
      <c r="G63" s="604" t="s">
        <v>698</v>
      </c>
      <c r="H63" s="605" t="s">
        <v>705</v>
      </c>
      <c r="I63" s="606">
        <v>2013</v>
      </c>
      <c r="J63" s="607">
        <v>21000</v>
      </c>
      <c r="K63" s="607">
        <v>9450</v>
      </c>
      <c r="L63" s="607">
        <v>11550</v>
      </c>
      <c r="M63" s="608" t="s">
        <v>715</v>
      </c>
      <c r="N63" s="609">
        <v>1064</v>
      </c>
      <c r="O63" s="610">
        <v>1</v>
      </c>
      <c r="P63" s="611">
        <v>8.32</v>
      </c>
      <c r="Q63" s="612" t="s">
        <v>723</v>
      </c>
      <c r="R63" s="613" t="s">
        <v>721</v>
      </c>
      <c r="S63" s="614">
        <v>6000</v>
      </c>
      <c r="T63" s="615" t="s">
        <v>708</v>
      </c>
      <c r="U63" s="616">
        <v>8320</v>
      </c>
      <c r="V63" s="470"/>
      <c r="W63" s="617"/>
      <c r="X63" s="617"/>
      <c r="Y63" s="617">
        <v>1</v>
      </c>
      <c r="Z63" s="617"/>
      <c r="AA63" s="618">
        <v>0.75</v>
      </c>
      <c r="AB63" s="617"/>
      <c r="AC63" s="619">
        <v>37440</v>
      </c>
      <c r="AD63" s="620">
        <v>26208</v>
      </c>
      <c r="AE63" s="619">
        <v>11232</v>
      </c>
      <c r="AF63" s="464">
        <v>3</v>
      </c>
      <c r="AG63" s="464">
        <v>10</v>
      </c>
      <c r="AH63" s="491">
        <v>0</v>
      </c>
      <c r="AI63" s="621"/>
      <c r="AJ63" s="493"/>
    </row>
    <row r="64" spans="1:37" s="622" customFormat="1" ht="22.5">
      <c r="A64" s="601">
        <v>5</v>
      </c>
      <c r="B64" s="602" t="s">
        <v>438</v>
      </c>
      <c r="C64" s="603" t="s">
        <v>334</v>
      </c>
      <c r="D64" s="471" t="s">
        <v>514</v>
      </c>
      <c r="E64" s="471">
        <v>9070737</v>
      </c>
      <c r="F64" s="471">
        <v>1770001084</v>
      </c>
      <c r="G64" s="604" t="s">
        <v>699</v>
      </c>
      <c r="H64" s="605" t="s">
        <v>705</v>
      </c>
      <c r="I64" s="606">
        <v>2012</v>
      </c>
      <c r="J64" s="607">
        <v>1994.8</v>
      </c>
      <c r="K64" s="607">
        <v>249.35004000000001</v>
      </c>
      <c r="L64" s="607">
        <v>1745.4490000000001</v>
      </c>
      <c r="M64" s="608" t="s">
        <v>715</v>
      </c>
      <c r="N64" s="609">
        <v>1602</v>
      </c>
      <c r="O64" s="610">
        <v>1</v>
      </c>
      <c r="P64" s="611">
        <v>25.42</v>
      </c>
      <c r="Q64" s="612" t="s">
        <v>724</v>
      </c>
      <c r="R64" s="613" t="s">
        <v>721</v>
      </c>
      <c r="S64" s="614">
        <v>85</v>
      </c>
      <c r="T64" s="615" t="s">
        <v>708</v>
      </c>
      <c r="U64" s="616">
        <v>25420</v>
      </c>
      <c r="V64" s="470"/>
      <c r="W64" s="617"/>
      <c r="X64" s="617"/>
      <c r="Y64" s="617">
        <v>1</v>
      </c>
      <c r="Z64" s="617"/>
      <c r="AA64" s="618">
        <v>0.75</v>
      </c>
      <c r="AB64" s="617"/>
      <c r="AC64" s="619">
        <v>1620.5250000000001</v>
      </c>
      <c r="AD64" s="620">
        <v>1134.3675000000001</v>
      </c>
      <c r="AE64" s="619">
        <v>486.15750000000003</v>
      </c>
      <c r="AF64" s="464">
        <v>2.4000000000000004</v>
      </c>
      <c r="AG64" s="464">
        <v>8</v>
      </c>
      <c r="AH64" s="491">
        <v>0</v>
      </c>
      <c r="AI64" s="621"/>
      <c r="AJ64" s="493"/>
    </row>
    <row r="65" spans="1:36" s="622" customFormat="1" ht="33.75">
      <c r="A65" s="601">
        <v>6</v>
      </c>
      <c r="B65" s="602" t="s">
        <v>438</v>
      </c>
      <c r="C65" s="603" t="s">
        <v>334</v>
      </c>
      <c r="D65" s="471" t="s">
        <v>514</v>
      </c>
      <c r="E65" s="471">
        <v>9070737</v>
      </c>
      <c r="F65" s="471">
        <v>1770001084</v>
      </c>
      <c r="G65" s="604" t="s">
        <v>700</v>
      </c>
      <c r="H65" s="605" t="s">
        <v>705</v>
      </c>
      <c r="I65" s="606">
        <v>2012</v>
      </c>
      <c r="J65" s="607">
        <v>3029.8</v>
      </c>
      <c r="K65" s="607">
        <v>378.72503999999998</v>
      </c>
      <c r="L65" s="607">
        <v>2651.0749599999999</v>
      </c>
      <c r="M65" s="608" t="s">
        <v>715</v>
      </c>
      <c r="N65" s="609">
        <v>1603</v>
      </c>
      <c r="O65" s="610">
        <v>1</v>
      </c>
      <c r="P65" s="611">
        <v>25.42</v>
      </c>
      <c r="Q65" s="612" t="s">
        <v>724</v>
      </c>
      <c r="R65" s="613" t="s">
        <v>721</v>
      </c>
      <c r="S65" s="614">
        <v>1720</v>
      </c>
      <c r="T65" s="615" t="s">
        <v>708</v>
      </c>
      <c r="U65" s="616">
        <v>25420</v>
      </c>
      <c r="V65" s="470"/>
      <c r="W65" s="617"/>
      <c r="X65" s="617"/>
      <c r="Y65" s="617">
        <v>1</v>
      </c>
      <c r="Z65" s="617"/>
      <c r="AA65" s="618">
        <v>0.75</v>
      </c>
      <c r="AB65" s="617"/>
      <c r="AC65" s="619">
        <v>32791.800000000003</v>
      </c>
      <c r="AD65" s="620">
        <v>27873.03</v>
      </c>
      <c r="AE65" s="619">
        <v>4918.7700000000004</v>
      </c>
      <c r="AF65" s="464">
        <v>1.2000000000000002</v>
      </c>
      <c r="AG65" s="464">
        <v>8</v>
      </c>
      <c r="AH65" s="491">
        <v>0</v>
      </c>
      <c r="AI65" s="621"/>
      <c r="AJ65" s="493"/>
    </row>
    <row r="66" spans="1:36" s="622" customFormat="1" ht="22.5">
      <c r="A66" s="601">
        <v>7</v>
      </c>
      <c r="B66" s="602" t="s">
        <v>438</v>
      </c>
      <c r="C66" s="603" t="s">
        <v>334</v>
      </c>
      <c r="D66" s="471" t="s">
        <v>514</v>
      </c>
      <c r="E66" s="471">
        <v>9070737</v>
      </c>
      <c r="F66" s="471">
        <v>1770001084</v>
      </c>
      <c r="G66" s="604" t="s">
        <v>701</v>
      </c>
      <c r="H66" s="605" t="s">
        <v>705</v>
      </c>
      <c r="I66" s="606">
        <v>2012</v>
      </c>
      <c r="J66" s="607">
        <v>2679.7</v>
      </c>
      <c r="K66" s="607">
        <v>334.96247999999997</v>
      </c>
      <c r="L66" s="607">
        <v>2344.7375200000001</v>
      </c>
      <c r="M66" s="608" t="s">
        <v>715</v>
      </c>
      <c r="N66" s="609">
        <v>1604</v>
      </c>
      <c r="O66" s="610">
        <v>1</v>
      </c>
      <c r="P66" s="611">
        <v>6.94</v>
      </c>
      <c r="Q66" s="612" t="s">
        <v>724</v>
      </c>
      <c r="R66" s="613" t="s">
        <v>721</v>
      </c>
      <c r="S66" s="614">
        <v>350</v>
      </c>
      <c r="T66" s="615" t="s">
        <v>708</v>
      </c>
      <c r="U66" s="616">
        <v>6940</v>
      </c>
      <c r="V66" s="470"/>
      <c r="W66" s="617"/>
      <c r="X66" s="617"/>
      <c r="Y66" s="617">
        <v>1</v>
      </c>
      <c r="Z66" s="617"/>
      <c r="AA66" s="618">
        <v>0.75</v>
      </c>
      <c r="AB66" s="617"/>
      <c r="AC66" s="619">
        <v>1821.75</v>
      </c>
      <c r="AD66" s="620">
        <v>1366.3125</v>
      </c>
      <c r="AE66" s="619">
        <v>455.4375</v>
      </c>
      <c r="AF66" s="464">
        <v>2</v>
      </c>
      <c r="AG66" s="464">
        <v>8</v>
      </c>
      <c r="AH66" s="491">
        <v>0</v>
      </c>
      <c r="AI66" s="621"/>
      <c r="AJ66" s="493"/>
    </row>
    <row r="67" spans="1:36" s="622" customFormat="1" ht="22.5">
      <c r="A67" s="601">
        <v>8</v>
      </c>
      <c r="B67" s="602" t="s">
        <v>438</v>
      </c>
      <c r="C67" s="603" t="s">
        <v>334</v>
      </c>
      <c r="D67" s="471" t="s">
        <v>514</v>
      </c>
      <c r="E67" s="471">
        <v>9070737</v>
      </c>
      <c r="F67" s="471">
        <v>1770001084</v>
      </c>
      <c r="G67" s="604" t="s">
        <v>702</v>
      </c>
      <c r="H67" s="605" t="s">
        <v>705</v>
      </c>
      <c r="I67" s="606">
        <v>2013</v>
      </c>
      <c r="J67" s="607">
        <v>44675.027000000002</v>
      </c>
      <c r="K67" s="607">
        <v>25869.457979999999</v>
      </c>
      <c r="L67" s="607">
        <v>14338.066339999999</v>
      </c>
      <c r="M67" s="608" t="s">
        <v>715</v>
      </c>
      <c r="N67" s="609">
        <v>964</v>
      </c>
      <c r="O67" s="610">
        <v>1</v>
      </c>
      <c r="P67" s="611">
        <v>45.78</v>
      </c>
      <c r="Q67" s="612" t="s">
        <v>725</v>
      </c>
      <c r="R67" s="613" t="s">
        <v>721</v>
      </c>
      <c r="S67" s="614">
        <v>1175</v>
      </c>
      <c r="T67" s="615" t="s">
        <v>708</v>
      </c>
      <c r="U67" s="616">
        <v>45780</v>
      </c>
      <c r="V67" s="470"/>
      <c r="W67" s="617"/>
      <c r="X67" s="617"/>
      <c r="Y67" s="617">
        <v>1</v>
      </c>
      <c r="Z67" s="617"/>
      <c r="AA67" s="618">
        <v>0.75</v>
      </c>
      <c r="AB67" s="617"/>
      <c r="AC67" s="619">
        <v>40343.625</v>
      </c>
      <c r="AD67" s="620">
        <v>34292.081250000003</v>
      </c>
      <c r="AE67" s="619">
        <v>6051.5437499999998</v>
      </c>
      <c r="AF67" s="464">
        <v>1.5</v>
      </c>
      <c r="AG67" s="464">
        <v>10</v>
      </c>
      <c r="AH67" s="491">
        <v>0</v>
      </c>
      <c r="AI67" s="621"/>
      <c r="AJ67" s="493"/>
    </row>
    <row r="68" spans="1:36" s="622" customFormat="1" ht="22.5">
      <c r="A68" s="601">
        <v>9</v>
      </c>
      <c r="B68" s="602" t="s">
        <v>438</v>
      </c>
      <c r="C68" s="603" t="s">
        <v>334</v>
      </c>
      <c r="D68" s="471" t="s">
        <v>514</v>
      </c>
      <c r="E68" s="471">
        <v>9070737</v>
      </c>
      <c r="F68" s="471">
        <v>1770001084</v>
      </c>
      <c r="G68" s="604" t="s">
        <v>703</v>
      </c>
      <c r="H68" s="605" t="s">
        <v>705</v>
      </c>
      <c r="I68" s="606">
        <v>2012</v>
      </c>
      <c r="J68" s="607">
        <v>1815</v>
      </c>
      <c r="K68" s="607">
        <v>1380.15625</v>
      </c>
      <c r="L68" s="607">
        <v>434.84300000000002</v>
      </c>
      <c r="M68" s="608" t="s">
        <v>715</v>
      </c>
      <c r="N68" s="609">
        <v>869</v>
      </c>
      <c r="O68" s="610">
        <v>1</v>
      </c>
      <c r="P68" s="611">
        <v>6.94</v>
      </c>
      <c r="Q68" s="612" t="s">
        <v>724</v>
      </c>
      <c r="R68" s="613" t="s">
        <v>721</v>
      </c>
      <c r="S68" s="614">
        <v>5421</v>
      </c>
      <c r="T68" s="615" t="s">
        <v>708</v>
      </c>
      <c r="U68" s="616">
        <v>6940</v>
      </c>
      <c r="V68" s="470"/>
      <c r="W68" s="617"/>
      <c r="X68" s="617"/>
      <c r="Y68" s="617">
        <v>1</v>
      </c>
      <c r="Z68" s="617"/>
      <c r="AA68" s="618">
        <v>0.75</v>
      </c>
      <c r="AB68" s="617"/>
      <c r="AC68" s="619">
        <v>28216.305</v>
      </c>
      <c r="AD68" s="620">
        <v>22573.044000000002</v>
      </c>
      <c r="AE68" s="619">
        <v>5643.2610000000004</v>
      </c>
      <c r="AF68" s="464">
        <v>1.5999999999999996</v>
      </c>
      <c r="AG68" s="464">
        <v>8</v>
      </c>
      <c r="AH68" s="491">
        <v>5208417.25</v>
      </c>
      <c r="AI68" s="621"/>
      <c r="AJ68" s="493"/>
    </row>
    <row r="69" spans="1:36" s="622" customFormat="1" ht="22.5">
      <c r="A69" s="601">
        <v>10</v>
      </c>
      <c r="B69" s="602" t="s">
        <v>438</v>
      </c>
      <c r="C69" s="603" t="s">
        <v>334</v>
      </c>
      <c r="D69" s="471" t="s">
        <v>514</v>
      </c>
      <c r="E69" s="471">
        <v>9070737</v>
      </c>
      <c r="F69" s="471">
        <v>1770001084</v>
      </c>
      <c r="G69" s="604" t="s">
        <v>704</v>
      </c>
      <c r="H69" s="605" t="s">
        <v>705</v>
      </c>
      <c r="I69" s="606">
        <v>2014</v>
      </c>
      <c r="J69" s="607">
        <v>9900</v>
      </c>
      <c r="K69" s="607">
        <v>3465</v>
      </c>
      <c r="L69" s="607">
        <v>6435</v>
      </c>
      <c r="M69" s="608" t="s">
        <v>715</v>
      </c>
      <c r="N69" s="609">
        <v>1166</v>
      </c>
      <c r="O69" s="610">
        <v>1</v>
      </c>
      <c r="P69" s="611">
        <v>32.950000000000003</v>
      </c>
      <c r="Q69" s="612" t="s">
        <v>720</v>
      </c>
      <c r="R69" s="613" t="s">
        <v>721</v>
      </c>
      <c r="S69" s="614">
        <v>1175</v>
      </c>
      <c r="T69" s="615" t="s">
        <v>708</v>
      </c>
      <c r="U69" s="616">
        <v>32950</v>
      </c>
      <c r="V69" s="470"/>
      <c r="W69" s="617"/>
      <c r="X69" s="617"/>
      <c r="Y69" s="617">
        <v>1</v>
      </c>
      <c r="Z69" s="617"/>
      <c r="AA69" s="618">
        <v>0.75</v>
      </c>
      <c r="AB69" s="617"/>
      <c r="AC69" s="619">
        <v>29037.1875</v>
      </c>
      <c r="AD69" s="750">
        <v>22649</v>
      </c>
      <c r="AE69" s="619">
        <v>6388.1812499999996</v>
      </c>
      <c r="AF69" s="464">
        <v>2.2000000000000002</v>
      </c>
      <c r="AG69" s="464">
        <v>10</v>
      </c>
      <c r="AH69" s="491">
        <v>0</v>
      </c>
      <c r="AI69" s="621"/>
      <c r="AJ69" s="493"/>
    </row>
    <row r="70" spans="1:36" s="622" customFormat="1">
      <c r="A70" s="601"/>
      <c r="B70" s="602"/>
      <c r="C70" s="603"/>
      <c r="D70" s="471"/>
      <c r="E70" s="471"/>
      <c r="F70" s="471"/>
      <c r="G70" s="623" t="s">
        <v>643</v>
      </c>
      <c r="H70" s="624"/>
      <c r="I70" s="625"/>
      <c r="J70" s="626">
        <v>166506.04999999999</v>
      </c>
      <c r="K70" s="626">
        <v>70458.91</v>
      </c>
      <c r="L70" s="626">
        <v>91579.18</v>
      </c>
      <c r="M70" s="627">
        <v>0</v>
      </c>
      <c r="N70" s="628"/>
      <c r="O70" s="629"/>
      <c r="P70" s="630"/>
      <c r="Q70" s="631">
        <v>0</v>
      </c>
      <c r="R70" s="632">
        <v>0</v>
      </c>
      <c r="S70" s="633"/>
      <c r="T70" s="634">
        <v>0</v>
      </c>
      <c r="U70" s="635"/>
      <c r="V70" s="636">
        <v>0</v>
      </c>
      <c r="W70" s="637">
        <v>0</v>
      </c>
      <c r="X70" s="637">
        <v>0</v>
      </c>
      <c r="Y70" s="637"/>
      <c r="Z70" s="637">
        <v>0</v>
      </c>
      <c r="AA70" s="638"/>
      <c r="AB70" s="637">
        <v>0</v>
      </c>
      <c r="AC70" s="639">
        <v>199510.04</v>
      </c>
      <c r="AD70" s="640">
        <v>158686.9</v>
      </c>
      <c r="AE70" s="639">
        <v>40823.120000000003</v>
      </c>
      <c r="AF70" s="641"/>
      <c r="AG70" s="641"/>
      <c r="AH70" s="642">
        <v>5623587.25</v>
      </c>
      <c r="AI70" s="621">
        <v>0</v>
      </c>
      <c r="AJ70" s="493"/>
    </row>
    <row r="71" spans="1:36" s="622" customFormat="1" ht="22.5">
      <c r="A71" s="601">
        <v>1</v>
      </c>
      <c r="B71" s="602" t="s">
        <v>438</v>
      </c>
      <c r="C71" s="603" t="s">
        <v>334</v>
      </c>
      <c r="D71" s="471" t="s">
        <v>532</v>
      </c>
      <c r="E71" s="471">
        <v>9070745</v>
      </c>
      <c r="F71" s="471">
        <v>1770002004</v>
      </c>
      <c r="G71" s="604" t="s">
        <v>746</v>
      </c>
      <c r="H71" s="605" t="s">
        <v>705</v>
      </c>
      <c r="I71" s="606">
        <v>1972</v>
      </c>
      <c r="J71" s="607">
        <v>0</v>
      </c>
      <c r="K71" s="607">
        <v>0</v>
      </c>
      <c r="L71" s="607">
        <v>0</v>
      </c>
      <c r="M71" s="608"/>
      <c r="N71" s="609"/>
      <c r="O71" s="610">
        <v>10</v>
      </c>
      <c r="P71" s="611"/>
      <c r="Q71" s="612"/>
      <c r="R71" s="613" t="s">
        <v>79</v>
      </c>
      <c r="S71" s="614">
        <v>62</v>
      </c>
      <c r="T71" s="615" t="s">
        <v>81</v>
      </c>
      <c r="U71" s="616">
        <v>39070</v>
      </c>
      <c r="V71" s="470"/>
      <c r="W71" s="617"/>
      <c r="X71" s="617"/>
      <c r="Y71" s="617">
        <v>1</v>
      </c>
      <c r="Z71" s="617"/>
      <c r="AA71" s="618">
        <v>0.75</v>
      </c>
      <c r="AB71" s="617"/>
      <c r="AC71" s="619">
        <v>1816.7550000000001</v>
      </c>
      <c r="AD71" s="620">
        <v>0</v>
      </c>
      <c r="AE71" s="619">
        <v>1816.7550000000001</v>
      </c>
      <c r="AF71" s="464">
        <v>0</v>
      </c>
      <c r="AG71" s="464">
        <v>0</v>
      </c>
      <c r="AH71" s="621">
        <v>0</v>
      </c>
      <c r="AI71" s="621"/>
      <c r="AJ71" s="493"/>
    </row>
    <row r="72" spans="1:36" s="622" customFormat="1" ht="22.5">
      <c r="A72" s="601">
        <v>2</v>
      </c>
      <c r="B72" s="602" t="s">
        <v>438</v>
      </c>
      <c r="C72" s="603" t="s">
        <v>334</v>
      </c>
      <c r="D72" s="471" t="s">
        <v>532</v>
      </c>
      <c r="E72" s="471">
        <v>9070745</v>
      </c>
      <c r="F72" s="471">
        <v>1770002004</v>
      </c>
      <c r="G72" s="604" t="s">
        <v>747</v>
      </c>
      <c r="H72" s="605" t="s">
        <v>705</v>
      </c>
      <c r="I72" s="606">
        <v>1996</v>
      </c>
      <c r="J72" s="607">
        <v>1152</v>
      </c>
      <c r="K72" s="607">
        <v>1152</v>
      </c>
      <c r="L72" s="607">
        <v>0</v>
      </c>
      <c r="M72" s="608"/>
      <c r="N72" s="609">
        <v>129</v>
      </c>
      <c r="O72" s="610">
        <v>10</v>
      </c>
      <c r="P72" s="611"/>
      <c r="Q72" s="612"/>
      <c r="R72" s="613" t="s">
        <v>728</v>
      </c>
      <c r="S72" s="614">
        <v>100</v>
      </c>
      <c r="T72" s="615" t="s">
        <v>81</v>
      </c>
      <c r="U72" s="616">
        <v>41620</v>
      </c>
      <c r="V72" s="470"/>
      <c r="W72" s="617"/>
      <c r="X72" s="617"/>
      <c r="Y72" s="617">
        <v>1</v>
      </c>
      <c r="Z72" s="617"/>
      <c r="AA72" s="618">
        <v>0.75</v>
      </c>
      <c r="AB72" s="617"/>
      <c r="AC72" s="619">
        <v>3121.5</v>
      </c>
      <c r="AD72" s="620">
        <v>1560.75</v>
      </c>
      <c r="AE72" s="619">
        <v>1560.75</v>
      </c>
      <c r="AF72" s="464">
        <v>15</v>
      </c>
      <c r="AG72" s="464">
        <v>30</v>
      </c>
      <c r="AH72" s="621">
        <v>1560750</v>
      </c>
      <c r="AI72" s="621"/>
      <c r="AJ72" s="493"/>
    </row>
    <row r="73" spans="1:36" s="622" customFormat="1" ht="22.5">
      <c r="A73" s="601">
        <v>3</v>
      </c>
      <c r="B73" s="602" t="s">
        <v>438</v>
      </c>
      <c r="C73" s="603" t="s">
        <v>334</v>
      </c>
      <c r="D73" s="471" t="s">
        <v>532</v>
      </c>
      <c r="E73" s="471">
        <v>9070745</v>
      </c>
      <c r="F73" s="471">
        <v>1770002004</v>
      </c>
      <c r="G73" s="604" t="s">
        <v>748</v>
      </c>
      <c r="H73" s="605" t="s">
        <v>705</v>
      </c>
      <c r="I73" s="606">
        <v>1998</v>
      </c>
      <c r="J73" s="607">
        <v>240</v>
      </c>
      <c r="K73" s="607">
        <v>240</v>
      </c>
      <c r="L73" s="607">
        <v>0</v>
      </c>
      <c r="M73" s="608"/>
      <c r="N73" s="609">
        <v>132</v>
      </c>
      <c r="O73" s="610">
        <v>10</v>
      </c>
      <c r="P73" s="611"/>
      <c r="Q73" s="612"/>
      <c r="R73" s="613" t="s">
        <v>728</v>
      </c>
      <c r="S73" s="614">
        <v>100</v>
      </c>
      <c r="T73" s="615" t="s">
        <v>81</v>
      </c>
      <c r="U73" s="616">
        <v>6940</v>
      </c>
      <c r="V73" s="470"/>
      <c r="W73" s="617"/>
      <c r="X73" s="617"/>
      <c r="Y73" s="617">
        <v>1</v>
      </c>
      <c r="Z73" s="617"/>
      <c r="AA73" s="618">
        <v>0.75</v>
      </c>
      <c r="AB73" s="617"/>
      <c r="AC73" s="619">
        <v>520.5</v>
      </c>
      <c r="AD73" s="620">
        <v>156.15</v>
      </c>
      <c r="AE73" s="619">
        <v>364.35</v>
      </c>
      <c r="AF73" s="464">
        <v>5.6</v>
      </c>
      <c r="AG73" s="464">
        <v>8</v>
      </c>
      <c r="AH73" s="621">
        <v>364350</v>
      </c>
      <c r="AI73" s="621"/>
      <c r="AJ73" s="493"/>
    </row>
    <row r="74" spans="1:36" s="622" customFormat="1" ht="22.5">
      <c r="A74" s="601">
        <v>4</v>
      </c>
      <c r="B74" s="602" t="s">
        <v>438</v>
      </c>
      <c r="C74" s="603" t="s">
        <v>334</v>
      </c>
      <c r="D74" s="471" t="s">
        <v>532</v>
      </c>
      <c r="E74" s="471">
        <v>9070745</v>
      </c>
      <c r="F74" s="471">
        <v>1770002004</v>
      </c>
      <c r="G74" s="604" t="s">
        <v>749</v>
      </c>
      <c r="H74" s="605" t="s">
        <v>705</v>
      </c>
      <c r="I74" s="606">
        <v>2012</v>
      </c>
      <c r="J74" s="607">
        <v>968</v>
      </c>
      <c r="K74" s="607">
        <v>968</v>
      </c>
      <c r="L74" s="607">
        <v>0</v>
      </c>
      <c r="M74" s="608"/>
      <c r="N74" s="609">
        <v>368</v>
      </c>
      <c r="O74" s="610">
        <v>10</v>
      </c>
      <c r="P74" s="611"/>
      <c r="Q74" s="612"/>
      <c r="R74" s="613" t="s">
        <v>79</v>
      </c>
      <c r="S74" s="614"/>
      <c r="T74" s="615" t="s">
        <v>81</v>
      </c>
      <c r="U74" s="616">
        <v>11020</v>
      </c>
      <c r="V74" s="470"/>
      <c r="W74" s="617"/>
      <c r="X74" s="617"/>
      <c r="Y74" s="617">
        <v>1</v>
      </c>
      <c r="Z74" s="617"/>
      <c r="AA74" s="618">
        <v>0.75</v>
      </c>
      <c r="AB74" s="617"/>
      <c r="AC74" s="619">
        <v>0</v>
      </c>
      <c r="AD74" s="620">
        <v>0</v>
      </c>
      <c r="AE74" s="619">
        <v>0</v>
      </c>
      <c r="AF74" s="464">
        <v>7</v>
      </c>
      <c r="AG74" s="464">
        <v>10</v>
      </c>
      <c r="AH74" s="621">
        <v>0</v>
      </c>
      <c r="AI74" s="621"/>
      <c r="AJ74" s="493"/>
    </row>
    <row r="75" spans="1:36" s="622" customFormat="1" ht="22.5">
      <c r="A75" s="601">
        <v>5</v>
      </c>
      <c r="B75" s="602" t="s">
        <v>438</v>
      </c>
      <c r="C75" s="603" t="s">
        <v>334</v>
      </c>
      <c r="D75" s="471" t="s">
        <v>532</v>
      </c>
      <c r="E75" s="471">
        <v>9070745</v>
      </c>
      <c r="F75" s="471">
        <v>1770002004</v>
      </c>
      <c r="G75" s="604" t="s">
        <v>661</v>
      </c>
      <c r="H75" s="605" t="s">
        <v>705</v>
      </c>
      <c r="I75" s="606">
        <v>2011</v>
      </c>
      <c r="J75" s="607">
        <v>60</v>
      </c>
      <c r="K75" s="607">
        <v>42.5</v>
      </c>
      <c r="L75" s="607">
        <v>17.5</v>
      </c>
      <c r="M75" s="608"/>
      <c r="N75" s="609">
        <v>1032</v>
      </c>
      <c r="O75" s="610">
        <v>10</v>
      </c>
      <c r="P75" s="611"/>
      <c r="Q75" s="612"/>
      <c r="R75" s="613" t="s">
        <v>728</v>
      </c>
      <c r="S75" s="614">
        <v>24</v>
      </c>
      <c r="T75" s="615" t="s">
        <v>81</v>
      </c>
      <c r="U75" s="616">
        <v>80000</v>
      </c>
      <c r="V75" s="470"/>
      <c r="W75" s="617"/>
      <c r="X75" s="617"/>
      <c r="Y75" s="617">
        <v>1</v>
      </c>
      <c r="Z75" s="617"/>
      <c r="AA75" s="618">
        <v>0.75</v>
      </c>
      <c r="AB75" s="617"/>
      <c r="AC75" s="619">
        <v>1440</v>
      </c>
      <c r="AD75" s="620">
        <v>432</v>
      </c>
      <c r="AE75" s="619">
        <v>1008</v>
      </c>
      <c r="AF75" s="464">
        <v>7</v>
      </c>
      <c r="AG75" s="464">
        <v>10</v>
      </c>
      <c r="AH75" s="621">
        <v>990500</v>
      </c>
      <c r="AI75" s="621"/>
      <c r="AJ75" s="493"/>
    </row>
    <row r="76" spans="1:36" s="622" customFormat="1" ht="22.5">
      <c r="A76" s="601">
        <v>6</v>
      </c>
      <c r="B76" s="602" t="s">
        <v>438</v>
      </c>
      <c r="C76" s="603" t="s">
        <v>334</v>
      </c>
      <c r="D76" s="471" t="s">
        <v>532</v>
      </c>
      <c r="E76" s="471">
        <v>9070745</v>
      </c>
      <c r="F76" s="471">
        <v>1770002004</v>
      </c>
      <c r="G76" s="604" t="s">
        <v>750</v>
      </c>
      <c r="H76" s="605" t="s">
        <v>705</v>
      </c>
      <c r="I76" s="606">
        <v>2012</v>
      </c>
      <c r="J76" s="607">
        <v>2968.1</v>
      </c>
      <c r="K76" s="607">
        <v>2968.1</v>
      </c>
      <c r="L76" s="607">
        <v>0</v>
      </c>
      <c r="M76" s="608"/>
      <c r="N76" s="609">
        <v>1250</v>
      </c>
      <c r="O76" s="610">
        <v>10</v>
      </c>
      <c r="P76" s="611"/>
      <c r="Q76" s="612"/>
      <c r="R76" s="613" t="s">
        <v>751</v>
      </c>
      <c r="S76" s="614">
        <v>100</v>
      </c>
      <c r="T76" s="615" t="s">
        <v>81</v>
      </c>
      <c r="U76" s="616">
        <v>11020</v>
      </c>
      <c r="V76" s="470"/>
      <c r="W76" s="617"/>
      <c r="X76" s="617"/>
      <c r="Y76" s="617">
        <v>1</v>
      </c>
      <c r="Z76" s="617"/>
      <c r="AA76" s="618">
        <v>0.75</v>
      </c>
      <c r="AB76" s="617"/>
      <c r="AC76" s="619">
        <v>826.5</v>
      </c>
      <c r="AD76" s="620">
        <v>247.95</v>
      </c>
      <c r="AE76" s="619">
        <v>578.54999999999995</v>
      </c>
      <c r="AF76" s="464">
        <v>21</v>
      </c>
      <c r="AG76" s="464">
        <v>30</v>
      </c>
      <c r="AH76" s="621">
        <v>578550</v>
      </c>
      <c r="AI76" s="621"/>
      <c r="AJ76" s="493"/>
    </row>
    <row r="77" spans="1:36" s="622" customFormat="1" ht="22.5">
      <c r="A77" s="601">
        <v>7</v>
      </c>
      <c r="B77" s="602" t="s">
        <v>438</v>
      </c>
      <c r="C77" s="603" t="s">
        <v>334</v>
      </c>
      <c r="D77" s="471" t="s">
        <v>532</v>
      </c>
      <c r="E77" s="471">
        <v>9070745</v>
      </c>
      <c r="F77" s="471">
        <v>1770002004</v>
      </c>
      <c r="G77" s="604" t="s">
        <v>752</v>
      </c>
      <c r="H77" s="605" t="s">
        <v>705</v>
      </c>
      <c r="I77" s="606">
        <v>2012</v>
      </c>
      <c r="J77" s="607">
        <v>2350</v>
      </c>
      <c r="K77" s="607">
        <v>2350</v>
      </c>
      <c r="L77" s="607">
        <v>0</v>
      </c>
      <c r="M77" s="608"/>
      <c r="N77" s="609">
        <v>1251</v>
      </c>
      <c r="O77" s="610">
        <v>10</v>
      </c>
      <c r="P77" s="611"/>
      <c r="Q77" s="612"/>
      <c r="R77" s="613" t="s">
        <v>728</v>
      </c>
      <c r="S77" s="614">
        <v>74</v>
      </c>
      <c r="T77" s="615" t="s">
        <v>81</v>
      </c>
      <c r="U77" s="616">
        <v>32950</v>
      </c>
      <c r="V77" s="470"/>
      <c r="W77" s="617"/>
      <c r="X77" s="617"/>
      <c r="Y77" s="617">
        <v>1</v>
      </c>
      <c r="Z77" s="617"/>
      <c r="AA77" s="618">
        <v>0.75</v>
      </c>
      <c r="AB77" s="617"/>
      <c r="AC77" s="619">
        <v>1828.7249999999999</v>
      </c>
      <c r="AD77" s="620">
        <v>548.61749999999995</v>
      </c>
      <c r="AE77" s="619">
        <v>1280.1075000000001</v>
      </c>
      <c r="AF77" s="464">
        <v>7</v>
      </c>
      <c r="AG77" s="464">
        <v>10</v>
      </c>
      <c r="AH77" s="621">
        <v>1280107.5</v>
      </c>
      <c r="AI77" s="621"/>
      <c r="AJ77" s="493"/>
    </row>
    <row r="78" spans="1:36" s="622" customFormat="1" ht="22.5">
      <c r="A78" s="601">
        <v>8</v>
      </c>
      <c r="B78" s="602" t="s">
        <v>438</v>
      </c>
      <c r="C78" s="603" t="s">
        <v>334</v>
      </c>
      <c r="D78" s="471" t="s">
        <v>532</v>
      </c>
      <c r="E78" s="471">
        <v>9070745</v>
      </c>
      <c r="F78" s="471">
        <v>1770002004</v>
      </c>
      <c r="G78" s="604" t="s">
        <v>753</v>
      </c>
      <c r="H78" s="605" t="s">
        <v>705</v>
      </c>
      <c r="I78" s="606">
        <v>2012</v>
      </c>
      <c r="J78" s="607">
        <v>1218</v>
      </c>
      <c r="K78" s="607">
        <v>1218</v>
      </c>
      <c r="L78" s="607">
        <v>0</v>
      </c>
      <c r="M78" s="608"/>
      <c r="N78" s="609">
        <v>1253</v>
      </c>
      <c r="O78" s="610">
        <v>10</v>
      </c>
      <c r="P78" s="611"/>
      <c r="Q78" s="612"/>
      <c r="R78" s="613" t="s">
        <v>79</v>
      </c>
      <c r="S78" s="614">
        <v>24</v>
      </c>
      <c r="T78" s="615" t="s">
        <v>81</v>
      </c>
      <c r="U78" s="616">
        <v>80000</v>
      </c>
      <c r="V78" s="470"/>
      <c r="W78" s="617"/>
      <c r="X78" s="617"/>
      <c r="Y78" s="617">
        <v>1</v>
      </c>
      <c r="Z78" s="617"/>
      <c r="AA78" s="618">
        <v>0.75</v>
      </c>
      <c r="AB78" s="617"/>
      <c r="AC78" s="619">
        <v>1440</v>
      </c>
      <c r="AD78" s="620">
        <v>432</v>
      </c>
      <c r="AE78" s="619">
        <v>1008</v>
      </c>
      <c r="AF78" s="464">
        <v>7</v>
      </c>
      <c r="AG78" s="464">
        <v>10</v>
      </c>
      <c r="AH78" s="621">
        <v>1008000</v>
      </c>
      <c r="AI78" s="621"/>
      <c r="AJ78" s="493"/>
    </row>
    <row r="79" spans="1:36" s="622" customFormat="1" ht="22.5">
      <c r="A79" s="601">
        <v>9</v>
      </c>
      <c r="B79" s="602" t="s">
        <v>438</v>
      </c>
      <c r="C79" s="603" t="s">
        <v>334</v>
      </c>
      <c r="D79" s="471" t="s">
        <v>532</v>
      </c>
      <c r="E79" s="471">
        <v>9070745</v>
      </c>
      <c r="F79" s="471">
        <v>1770002004</v>
      </c>
      <c r="G79" s="604" t="s">
        <v>754</v>
      </c>
      <c r="H79" s="605" t="s">
        <v>705</v>
      </c>
      <c r="I79" s="606">
        <v>2012</v>
      </c>
      <c r="J79" s="607">
        <v>1268</v>
      </c>
      <c r="K79" s="607">
        <v>1268</v>
      </c>
      <c r="L79" s="607">
        <v>0</v>
      </c>
      <c r="M79" s="608"/>
      <c r="N79" s="609">
        <v>2907</v>
      </c>
      <c r="O79" s="610">
        <v>10</v>
      </c>
      <c r="P79" s="611"/>
      <c r="Q79" s="612"/>
      <c r="R79" s="613" t="s">
        <v>728</v>
      </c>
      <c r="S79" s="614">
        <v>30</v>
      </c>
      <c r="T79" s="615" t="s">
        <v>81</v>
      </c>
      <c r="U79" s="616">
        <v>34680</v>
      </c>
      <c r="V79" s="470"/>
      <c r="W79" s="617"/>
      <c r="X79" s="617"/>
      <c r="Y79" s="617">
        <v>1</v>
      </c>
      <c r="Z79" s="617"/>
      <c r="AA79" s="618">
        <v>0.75</v>
      </c>
      <c r="AB79" s="617"/>
      <c r="AC79" s="619">
        <v>780.3</v>
      </c>
      <c r="AD79" s="620">
        <v>234.09</v>
      </c>
      <c r="AE79" s="619">
        <v>546.21</v>
      </c>
      <c r="AF79" s="464">
        <v>7</v>
      </c>
      <c r="AG79" s="464">
        <v>10</v>
      </c>
      <c r="AH79" s="621">
        <v>0</v>
      </c>
      <c r="AI79" s="621"/>
      <c r="AJ79" s="493"/>
    </row>
    <row r="80" spans="1:36" s="622" customFormat="1" ht="22.5">
      <c r="A80" s="601">
        <v>10</v>
      </c>
      <c r="B80" s="602" t="s">
        <v>438</v>
      </c>
      <c r="C80" s="603" t="s">
        <v>334</v>
      </c>
      <c r="D80" s="471" t="s">
        <v>532</v>
      </c>
      <c r="E80" s="471">
        <v>9070745</v>
      </c>
      <c r="F80" s="471">
        <v>1770002004</v>
      </c>
      <c r="G80" s="604" t="s">
        <v>755</v>
      </c>
      <c r="H80" s="605" t="s">
        <v>705</v>
      </c>
      <c r="I80" s="606">
        <v>2010</v>
      </c>
      <c r="J80" s="607">
        <v>1500</v>
      </c>
      <c r="K80" s="607">
        <v>1350</v>
      </c>
      <c r="L80" s="607">
        <v>150</v>
      </c>
      <c r="M80" s="608"/>
      <c r="N80" s="609">
        <v>697</v>
      </c>
      <c r="O80" s="610">
        <v>10</v>
      </c>
      <c r="P80" s="611"/>
      <c r="Q80" s="612"/>
      <c r="R80" s="613" t="s">
        <v>728</v>
      </c>
      <c r="S80" s="614">
        <v>100</v>
      </c>
      <c r="T80" s="615" t="s">
        <v>81</v>
      </c>
      <c r="U80" s="616">
        <v>25420</v>
      </c>
      <c r="V80" s="470"/>
      <c r="W80" s="617"/>
      <c r="X80" s="617"/>
      <c r="Y80" s="617">
        <v>1</v>
      </c>
      <c r="Z80" s="617"/>
      <c r="AA80" s="618">
        <v>0.75</v>
      </c>
      <c r="AB80" s="617"/>
      <c r="AC80" s="619">
        <v>1906.5</v>
      </c>
      <c r="AD80" s="620">
        <v>571.95000000000005</v>
      </c>
      <c r="AE80" s="619">
        <v>1334.55</v>
      </c>
      <c r="AF80" s="464">
        <v>10.5</v>
      </c>
      <c r="AG80" s="464">
        <v>15</v>
      </c>
      <c r="AH80" s="621">
        <v>1184550</v>
      </c>
      <c r="AI80" s="621"/>
      <c r="AJ80" s="493"/>
    </row>
    <row r="81" spans="1:36" s="622" customFormat="1" ht="22.5">
      <c r="A81" s="601">
        <v>11</v>
      </c>
      <c r="B81" s="602" t="s">
        <v>438</v>
      </c>
      <c r="C81" s="603" t="s">
        <v>334</v>
      </c>
      <c r="D81" s="471" t="s">
        <v>532</v>
      </c>
      <c r="E81" s="471">
        <v>9070745</v>
      </c>
      <c r="F81" s="471">
        <v>1770002004</v>
      </c>
      <c r="G81" s="604" t="s">
        <v>756</v>
      </c>
      <c r="H81" s="605" t="s">
        <v>705</v>
      </c>
      <c r="I81" s="606">
        <v>1972</v>
      </c>
      <c r="J81" s="607">
        <v>0</v>
      </c>
      <c r="K81" s="607">
        <v>0</v>
      </c>
      <c r="L81" s="607">
        <v>0</v>
      </c>
      <c r="M81" s="608"/>
      <c r="N81" s="609"/>
      <c r="O81" s="610">
        <v>10</v>
      </c>
      <c r="P81" s="611"/>
      <c r="Q81" s="612"/>
      <c r="R81" s="613" t="s">
        <v>79</v>
      </c>
      <c r="S81" s="614">
        <v>11</v>
      </c>
      <c r="T81" s="615" t="s">
        <v>81</v>
      </c>
      <c r="U81" s="616">
        <v>7450</v>
      </c>
      <c r="V81" s="470"/>
      <c r="W81" s="617"/>
      <c r="X81" s="617"/>
      <c r="Y81" s="617">
        <v>1</v>
      </c>
      <c r="Z81" s="617"/>
      <c r="AA81" s="618">
        <v>0.75</v>
      </c>
      <c r="AB81" s="617"/>
      <c r="AC81" s="619">
        <v>61.462499999999999</v>
      </c>
      <c r="AD81" s="620">
        <v>0</v>
      </c>
      <c r="AE81" s="619">
        <v>61.462499999999999</v>
      </c>
      <c r="AF81" s="464">
        <v>0</v>
      </c>
      <c r="AG81" s="464">
        <v>0</v>
      </c>
      <c r="AH81" s="621">
        <v>0</v>
      </c>
      <c r="AI81" s="621"/>
      <c r="AJ81" s="493"/>
    </row>
    <row r="82" spans="1:36" s="622" customFormat="1">
      <c r="A82" s="601"/>
      <c r="B82" s="602"/>
      <c r="C82" s="603"/>
      <c r="D82" s="471"/>
      <c r="E82" s="471"/>
      <c r="F82" s="471"/>
      <c r="G82" s="623" t="s">
        <v>779</v>
      </c>
      <c r="H82" s="624"/>
      <c r="I82" s="625"/>
      <c r="J82" s="626">
        <v>11724.1</v>
      </c>
      <c r="K82" s="626">
        <v>11556.6</v>
      </c>
      <c r="L82" s="626">
        <v>167.5</v>
      </c>
      <c r="M82" s="627"/>
      <c r="N82" s="628"/>
      <c r="O82" s="629"/>
      <c r="P82" s="630">
        <v>0</v>
      </c>
      <c r="Q82" s="631">
        <v>0</v>
      </c>
      <c r="R82" s="632">
        <v>0</v>
      </c>
      <c r="S82" s="633"/>
      <c r="T82" s="634">
        <v>0</v>
      </c>
      <c r="U82" s="635"/>
      <c r="V82" s="636">
        <v>0</v>
      </c>
      <c r="W82" s="637">
        <v>0</v>
      </c>
      <c r="X82" s="637">
        <v>0</v>
      </c>
      <c r="Y82" s="637"/>
      <c r="Z82" s="637">
        <v>0</v>
      </c>
      <c r="AA82" s="638"/>
      <c r="AB82" s="637">
        <v>0</v>
      </c>
      <c r="AC82" s="639">
        <v>13742.2425</v>
      </c>
      <c r="AD82" s="640">
        <v>4183.5074999999997</v>
      </c>
      <c r="AE82" s="639">
        <v>9558.7350000000006</v>
      </c>
      <c r="AF82" s="641"/>
      <c r="AG82" s="641"/>
      <c r="AH82" s="642">
        <v>6966807.5</v>
      </c>
      <c r="AI82" s="621"/>
      <c r="AJ82" s="493"/>
    </row>
    <row r="83" spans="1:36" s="622" customFormat="1" ht="22.5">
      <c r="A83" s="601">
        <v>1</v>
      </c>
      <c r="B83" s="602" t="s">
        <v>438</v>
      </c>
      <c r="C83" s="603" t="s">
        <v>334</v>
      </c>
      <c r="D83" s="471" t="s">
        <v>526</v>
      </c>
      <c r="E83" s="471">
        <v>9070826</v>
      </c>
      <c r="F83" s="471">
        <v>1770001085</v>
      </c>
      <c r="G83" s="604" t="s">
        <v>766</v>
      </c>
      <c r="H83" s="605" t="s">
        <v>634</v>
      </c>
      <c r="I83" s="606">
        <v>2010</v>
      </c>
      <c r="J83" s="607">
        <v>0</v>
      </c>
      <c r="K83" s="607">
        <v>0</v>
      </c>
      <c r="L83" s="607">
        <v>0</v>
      </c>
      <c r="M83" s="608" t="s">
        <v>767</v>
      </c>
      <c r="N83" s="609"/>
      <c r="O83" s="610">
        <v>10</v>
      </c>
      <c r="P83" s="611"/>
      <c r="Q83" s="612" t="s">
        <v>768</v>
      </c>
      <c r="R83" s="613" t="s">
        <v>728</v>
      </c>
      <c r="S83" s="614">
        <v>0</v>
      </c>
      <c r="T83" s="615"/>
      <c r="U83" s="616">
        <v>278830</v>
      </c>
      <c r="V83" s="470"/>
      <c r="W83" s="617"/>
      <c r="X83" s="617"/>
      <c r="Y83" s="617">
        <v>1</v>
      </c>
      <c r="Z83" s="617"/>
      <c r="AA83" s="618">
        <v>0.75</v>
      </c>
      <c r="AB83" s="617"/>
      <c r="AC83" s="619">
        <v>0</v>
      </c>
      <c r="AD83" s="620">
        <v>0</v>
      </c>
      <c r="AE83" s="619">
        <v>0</v>
      </c>
      <c r="AF83" s="464">
        <v>0</v>
      </c>
      <c r="AG83" s="464">
        <v>0</v>
      </c>
      <c r="AH83" s="621">
        <v>0</v>
      </c>
      <c r="AI83" s="621"/>
      <c r="AJ83" s="493"/>
    </row>
    <row r="84" spans="1:36" s="622" customFormat="1" ht="22.5">
      <c r="A84" s="601">
        <v>2</v>
      </c>
      <c r="B84" s="602" t="s">
        <v>438</v>
      </c>
      <c r="C84" s="603" t="s">
        <v>334</v>
      </c>
      <c r="D84" s="471" t="s">
        <v>526</v>
      </c>
      <c r="E84" s="471">
        <v>9070826</v>
      </c>
      <c r="F84" s="471">
        <v>1770001085</v>
      </c>
      <c r="G84" s="604" t="s">
        <v>769</v>
      </c>
      <c r="H84" s="605" t="s">
        <v>634</v>
      </c>
      <c r="I84" s="606">
        <v>2010</v>
      </c>
      <c r="J84" s="607">
        <v>95</v>
      </c>
      <c r="K84" s="607">
        <v>76.8</v>
      </c>
      <c r="L84" s="607">
        <v>18.2</v>
      </c>
      <c r="M84" s="608" t="s">
        <v>767</v>
      </c>
      <c r="N84" s="609">
        <v>1153</v>
      </c>
      <c r="O84" s="610">
        <v>10</v>
      </c>
      <c r="P84" s="611"/>
      <c r="Q84" s="612" t="s">
        <v>768</v>
      </c>
      <c r="R84" s="613" t="s">
        <v>728</v>
      </c>
      <c r="S84" s="614">
        <v>0</v>
      </c>
      <c r="T84" s="615"/>
      <c r="U84" s="616">
        <v>278830</v>
      </c>
      <c r="V84" s="470"/>
      <c r="W84" s="617"/>
      <c r="X84" s="617"/>
      <c r="Y84" s="617">
        <v>1</v>
      </c>
      <c r="Z84" s="617"/>
      <c r="AA84" s="618">
        <v>0.75</v>
      </c>
      <c r="AB84" s="617"/>
      <c r="AC84" s="619">
        <v>0</v>
      </c>
      <c r="AD84" s="620">
        <v>0</v>
      </c>
      <c r="AE84" s="619">
        <v>0</v>
      </c>
      <c r="AF84" s="464">
        <v>0</v>
      </c>
      <c r="AG84" s="464">
        <v>0</v>
      </c>
      <c r="AH84" s="621">
        <v>0</v>
      </c>
      <c r="AI84" s="621"/>
      <c r="AJ84" s="493"/>
    </row>
    <row r="85" spans="1:36" s="622" customFormat="1" ht="22.5">
      <c r="A85" s="601">
        <v>3</v>
      </c>
      <c r="B85" s="602" t="s">
        <v>438</v>
      </c>
      <c r="C85" s="603" t="s">
        <v>334</v>
      </c>
      <c r="D85" s="471" t="s">
        <v>526</v>
      </c>
      <c r="E85" s="471">
        <v>9070826</v>
      </c>
      <c r="F85" s="471">
        <v>1770001085</v>
      </c>
      <c r="G85" s="604" t="s">
        <v>770</v>
      </c>
      <c r="H85" s="605" t="s">
        <v>634</v>
      </c>
      <c r="I85" s="606">
        <v>1997</v>
      </c>
      <c r="J85" s="607">
        <v>1459.2</v>
      </c>
      <c r="K85" s="607">
        <v>1459.2</v>
      </c>
      <c r="L85" s="607">
        <v>0</v>
      </c>
      <c r="M85" s="608" t="s">
        <v>767</v>
      </c>
      <c r="N85" s="609">
        <v>4</v>
      </c>
      <c r="O85" s="610">
        <v>10</v>
      </c>
      <c r="P85" s="611"/>
      <c r="Q85" s="612" t="s">
        <v>771</v>
      </c>
      <c r="R85" s="613" t="s">
        <v>772</v>
      </c>
      <c r="S85" s="614">
        <v>69.12</v>
      </c>
      <c r="T85" s="615"/>
      <c r="U85" s="616">
        <v>41620</v>
      </c>
      <c r="V85" s="470"/>
      <c r="W85" s="617"/>
      <c r="X85" s="617"/>
      <c r="Y85" s="617">
        <v>1</v>
      </c>
      <c r="Z85" s="617"/>
      <c r="AA85" s="618">
        <v>0.75</v>
      </c>
      <c r="AB85" s="617"/>
      <c r="AC85" s="619">
        <v>2157.5808000000002</v>
      </c>
      <c r="AD85" s="620">
        <v>647.27099999999996</v>
      </c>
      <c r="AE85" s="619">
        <v>1510.3098000000002</v>
      </c>
      <c r="AF85" s="464">
        <v>18</v>
      </c>
      <c r="AG85" s="464">
        <v>25</v>
      </c>
      <c r="AH85" s="621">
        <v>1510309.8000000003</v>
      </c>
      <c r="AI85" s="621"/>
      <c r="AJ85" s="493"/>
    </row>
    <row r="86" spans="1:36" s="622" customFormat="1" ht="22.5">
      <c r="A86" s="601">
        <v>4</v>
      </c>
      <c r="B86" s="602" t="s">
        <v>438</v>
      </c>
      <c r="C86" s="603" t="s">
        <v>334</v>
      </c>
      <c r="D86" s="471" t="s">
        <v>526</v>
      </c>
      <c r="E86" s="471">
        <v>9070826</v>
      </c>
      <c r="F86" s="471">
        <v>1770001085</v>
      </c>
      <c r="G86" s="604" t="s">
        <v>724</v>
      </c>
      <c r="H86" s="605" t="s">
        <v>634</v>
      </c>
      <c r="I86" s="606">
        <v>2000</v>
      </c>
      <c r="J86" s="607">
        <v>1915.2</v>
      </c>
      <c r="K86" s="607">
        <v>1915.2</v>
      </c>
      <c r="L86" s="607">
        <v>0</v>
      </c>
      <c r="M86" s="608" t="s">
        <v>767</v>
      </c>
      <c r="N86" s="609">
        <v>411</v>
      </c>
      <c r="O86" s="610">
        <v>10</v>
      </c>
      <c r="P86" s="611"/>
      <c r="Q86" s="612" t="s">
        <v>773</v>
      </c>
      <c r="R86" s="613" t="s">
        <v>728</v>
      </c>
      <c r="S86" s="614">
        <v>69.599999999999994</v>
      </c>
      <c r="T86" s="615"/>
      <c r="U86" s="616">
        <v>6940</v>
      </c>
      <c r="V86" s="470"/>
      <c r="W86" s="617"/>
      <c r="X86" s="617"/>
      <c r="Y86" s="617">
        <v>1</v>
      </c>
      <c r="Z86" s="617"/>
      <c r="AA86" s="618">
        <v>0.75</v>
      </c>
      <c r="AB86" s="617"/>
      <c r="AC86" s="619">
        <v>362.26799999999992</v>
      </c>
      <c r="AD86" s="620">
        <v>108.68</v>
      </c>
      <c r="AE86" s="619">
        <v>253.58799999999994</v>
      </c>
      <c r="AF86" s="464">
        <v>11</v>
      </c>
      <c r="AG86" s="464">
        <v>15</v>
      </c>
      <c r="AH86" s="621">
        <v>253587.99999999994</v>
      </c>
      <c r="AI86" s="621"/>
      <c r="AJ86" s="493"/>
    </row>
    <row r="87" spans="1:36" s="622" customFormat="1" ht="22.5">
      <c r="A87" s="601">
        <v>5</v>
      </c>
      <c r="B87" s="602" t="s">
        <v>438</v>
      </c>
      <c r="C87" s="603" t="s">
        <v>334</v>
      </c>
      <c r="D87" s="471" t="s">
        <v>526</v>
      </c>
      <c r="E87" s="471">
        <v>9070826</v>
      </c>
      <c r="F87" s="471">
        <v>1770001085</v>
      </c>
      <c r="G87" s="604" t="s">
        <v>774</v>
      </c>
      <c r="H87" s="605" t="s">
        <v>634</v>
      </c>
      <c r="I87" s="606">
        <v>2012</v>
      </c>
      <c r="J87" s="607">
        <v>139.19999999999999</v>
      </c>
      <c r="K87" s="607">
        <v>92.8</v>
      </c>
      <c r="L87" s="607">
        <v>46.4</v>
      </c>
      <c r="M87" s="608" t="s">
        <v>767</v>
      </c>
      <c r="N87" s="609">
        <v>653</v>
      </c>
      <c r="O87" s="610">
        <v>10</v>
      </c>
      <c r="P87" s="611"/>
      <c r="Q87" s="612" t="s">
        <v>762</v>
      </c>
      <c r="R87" s="613" t="s">
        <v>751</v>
      </c>
      <c r="S87" s="614">
        <v>0</v>
      </c>
      <c r="T87" s="615"/>
      <c r="U87" s="616">
        <v>6940</v>
      </c>
      <c r="V87" s="470"/>
      <c r="W87" s="617"/>
      <c r="X87" s="617"/>
      <c r="Y87" s="617">
        <v>1</v>
      </c>
      <c r="Z87" s="617"/>
      <c r="AA87" s="618">
        <v>0.75</v>
      </c>
      <c r="AB87" s="617"/>
      <c r="AC87" s="619">
        <v>0</v>
      </c>
      <c r="AD87" s="620">
        <v>0</v>
      </c>
      <c r="AE87" s="619">
        <v>0</v>
      </c>
      <c r="AF87" s="464">
        <v>0</v>
      </c>
      <c r="AG87" s="464">
        <v>0</v>
      </c>
      <c r="AH87" s="621">
        <v>0</v>
      </c>
      <c r="AI87" s="621"/>
      <c r="AJ87" s="493"/>
    </row>
    <row r="88" spans="1:36" s="622" customFormat="1" ht="22.5">
      <c r="A88" s="601">
        <v>6</v>
      </c>
      <c r="B88" s="602" t="s">
        <v>438</v>
      </c>
      <c r="C88" s="603" t="s">
        <v>334</v>
      </c>
      <c r="D88" s="471" t="s">
        <v>526</v>
      </c>
      <c r="E88" s="471">
        <v>9070826</v>
      </c>
      <c r="F88" s="471">
        <v>1770001085</v>
      </c>
      <c r="G88" s="604" t="s">
        <v>775</v>
      </c>
      <c r="H88" s="605" t="s">
        <v>634</v>
      </c>
      <c r="I88" s="606">
        <v>2015</v>
      </c>
      <c r="J88" s="607">
        <v>0</v>
      </c>
      <c r="K88" s="607">
        <v>0</v>
      </c>
      <c r="L88" s="607">
        <v>0</v>
      </c>
      <c r="M88" s="608" t="s">
        <v>767</v>
      </c>
      <c r="N88" s="609"/>
      <c r="O88" s="610">
        <v>10</v>
      </c>
      <c r="P88" s="611"/>
      <c r="Q88" s="612" t="s">
        <v>776</v>
      </c>
      <c r="R88" s="613" t="s">
        <v>728</v>
      </c>
      <c r="S88" s="614">
        <v>22.85</v>
      </c>
      <c r="T88" s="615"/>
      <c r="U88" s="616">
        <v>32950</v>
      </c>
      <c r="V88" s="470"/>
      <c r="W88" s="617"/>
      <c r="X88" s="617"/>
      <c r="Y88" s="617">
        <v>1</v>
      </c>
      <c r="Z88" s="617"/>
      <c r="AA88" s="618">
        <v>0.75</v>
      </c>
      <c r="AB88" s="617"/>
      <c r="AC88" s="619">
        <v>564.68062499999996</v>
      </c>
      <c r="AD88" s="620">
        <v>0</v>
      </c>
      <c r="AE88" s="619">
        <v>564.68062499999996</v>
      </c>
      <c r="AF88" s="464">
        <v>25</v>
      </c>
      <c r="AG88" s="464">
        <v>25</v>
      </c>
      <c r="AH88" s="621">
        <v>0</v>
      </c>
      <c r="AI88" s="621"/>
      <c r="AJ88" s="493"/>
    </row>
    <row r="89" spans="1:36" s="622" customFormat="1" ht="22.5">
      <c r="A89" s="601">
        <v>7</v>
      </c>
      <c r="B89" s="602" t="s">
        <v>438</v>
      </c>
      <c r="C89" s="603" t="s">
        <v>334</v>
      </c>
      <c r="D89" s="471" t="s">
        <v>526</v>
      </c>
      <c r="E89" s="471">
        <v>9070826</v>
      </c>
      <c r="F89" s="471">
        <v>1770001085</v>
      </c>
      <c r="G89" s="604" t="s">
        <v>746</v>
      </c>
      <c r="H89" s="605" t="s">
        <v>634</v>
      </c>
      <c r="I89" s="606">
        <v>1987</v>
      </c>
      <c r="J89" s="607">
        <v>0</v>
      </c>
      <c r="K89" s="607">
        <v>0</v>
      </c>
      <c r="L89" s="607">
        <v>0</v>
      </c>
      <c r="M89" s="608" t="s">
        <v>767</v>
      </c>
      <c r="N89" s="609"/>
      <c r="O89" s="610">
        <v>10</v>
      </c>
      <c r="P89" s="611"/>
      <c r="Q89" s="612" t="s">
        <v>777</v>
      </c>
      <c r="R89" s="613" t="s">
        <v>79</v>
      </c>
      <c r="S89" s="614">
        <v>2</v>
      </c>
      <c r="T89" s="615"/>
      <c r="U89" s="616">
        <v>39070</v>
      </c>
      <c r="V89" s="470"/>
      <c r="W89" s="617"/>
      <c r="X89" s="617"/>
      <c r="Y89" s="617">
        <v>1</v>
      </c>
      <c r="Z89" s="617"/>
      <c r="AA89" s="618">
        <v>0.75</v>
      </c>
      <c r="AB89" s="617"/>
      <c r="AC89" s="619">
        <v>58.604999999999997</v>
      </c>
      <c r="AD89" s="620">
        <v>0</v>
      </c>
      <c r="AE89" s="619">
        <v>58.604999999999997</v>
      </c>
      <c r="AF89" s="464">
        <v>0</v>
      </c>
      <c r="AG89" s="464">
        <v>0</v>
      </c>
      <c r="AH89" s="621">
        <v>0</v>
      </c>
      <c r="AI89" s="621"/>
      <c r="AJ89" s="493"/>
    </row>
    <row r="90" spans="1:36" s="622" customFormat="1">
      <c r="A90" s="601"/>
      <c r="B90" s="602"/>
      <c r="C90" s="603"/>
      <c r="D90" s="471"/>
      <c r="E90" s="471"/>
      <c r="F90" s="471"/>
      <c r="G90" s="623" t="s">
        <v>778</v>
      </c>
      <c r="H90" s="624"/>
      <c r="I90" s="625"/>
      <c r="J90" s="626">
        <v>3618.6</v>
      </c>
      <c r="K90" s="626">
        <v>3544</v>
      </c>
      <c r="L90" s="626">
        <v>74.599999999999994</v>
      </c>
      <c r="M90" s="627">
        <v>0</v>
      </c>
      <c r="N90" s="628"/>
      <c r="O90" s="629"/>
      <c r="P90" s="630">
        <v>0</v>
      </c>
      <c r="Q90" s="631">
        <v>0</v>
      </c>
      <c r="R90" s="632">
        <v>0</v>
      </c>
      <c r="S90" s="633"/>
      <c r="T90" s="634">
        <v>0</v>
      </c>
      <c r="U90" s="635"/>
      <c r="V90" s="636">
        <v>0</v>
      </c>
      <c r="W90" s="637">
        <v>0</v>
      </c>
      <c r="X90" s="637">
        <v>0</v>
      </c>
      <c r="Y90" s="637"/>
      <c r="Z90" s="637">
        <v>0</v>
      </c>
      <c r="AA90" s="638"/>
      <c r="AB90" s="637">
        <v>0</v>
      </c>
      <c r="AC90" s="639">
        <v>3143.1344250000002</v>
      </c>
      <c r="AD90" s="749">
        <v>755.95100000000002</v>
      </c>
      <c r="AE90" s="639">
        <v>2387.1834250000002</v>
      </c>
      <c r="AF90" s="641"/>
      <c r="AG90" s="641"/>
      <c r="AH90" s="642">
        <v>1763897.8</v>
      </c>
      <c r="AI90" s="621">
        <v>0</v>
      </c>
      <c r="AJ90" s="493"/>
    </row>
    <row r="91" spans="1:36" s="622" customFormat="1" ht="22.5">
      <c r="A91" s="601">
        <v>1</v>
      </c>
      <c r="B91" s="602" t="s">
        <v>301</v>
      </c>
      <c r="C91" s="603" t="s">
        <v>334</v>
      </c>
      <c r="D91" s="471" t="s">
        <v>522</v>
      </c>
      <c r="E91" s="471">
        <v>9070761</v>
      </c>
      <c r="F91" s="471">
        <v>1770001086</v>
      </c>
      <c r="G91" s="604" t="s">
        <v>792</v>
      </c>
      <c r="H91" s="605" t="s">
        <v>705</v>
      </c>
      <c r="I91" s="606">
        <v>42369</v>
      </c>
      <c r="J91" s="607">
        <v>1500</v>
      </c>
      <c r="K91" s="607">
        <v>978.09199999999998</v>
      </c>
      <c r="L91" s="607">
        <v>521.90779999999995</v>
      </c>
      <c r="M91" s="608" t="s">
        <v>793</v>
      </c>
      <c r="N91" s="609">
        <v>1393</v>
      </c>
      <c r="O91" s="610">
        <v>3</v>
      </c>
      <c r="P91" s="611">
        <v>80</v>
      </c>
      <c r="Q91" s="612" t="s">
        <v>794</v>
      </c>
      <c r="R91" s="613" t="s">
        <v>728</v>
      </c>
      <c r="S91" s="614">
        <v>12</v>
      </c>
      <c r="T91" s="615"/>
      <c r="U91" s="616">
        <v>80000</v>
      </c>
      <c r="V91" s="470"/>
      <c r="W91" s="617"/>
      <c r="X91" s="617"/>
      <c r="Y91" s="617">
        <v>1</v>
      </c>
      <c r="Z91" s="617"/>
      <c r="AA91" s="618">
        <v>1</v>
      </c>
      <c r="AB91" s="617"/>
      <c r="AC91" s="619">
        <v>960</v>
      </c>
      <c r="AD91" s="620">
        <v>360</v>
      </c>
      <c r="AE91" s="619">
        <v>360</v>
      </c>
      <c r="AF91" s="464">
        <v>5</v>
      </c>
      <c r="AG91" s="464">
        <v>10</v>
      </c>
      <c r="AH91" s="621">
        <v>0</v>
      </c>
      <c r="AI91" s="621"/>
      <c r="AJ91" s="493"/>
    </row>
    <row r="92" spans="1:36" s="622" customFormat="1" ht="22.5">
      <c r="A92" s="601">
        <v>2</v>
      </c>
      <c r="B92" s="602" t="s">
        <v>301</v>
      </c>
      <c r="C92" s="603" t="s">
        <v>334</v>
      </c>
      <c r="D92" s="471" t="s">
        <v>522</v>
      </c>
      <c r="E92" s="471">
        <v>9070761</v>
      </c>
      <c r="F92" s="471">
        <v>1770001086</v>
      </c>
      <c r="G92" s="604" t="s">
        <v>797</v>
      </c>
      <c r="H92" s="605" t="s">
        <v>705</v>
      </c>
      <c r="I92" s="606">
        <v>40513</v>
      </c>
      <c r="J92" s="607">
        <v>400</v>
      </c>
      <c r="K92" s="607">
        <v>400</v>
      </c>
      <c r="L92" s="607">
        <v>0</v>
      </c>
      <c r="M92" s="608" t="s">
        <v>798</v>
      </c>
      <c r="N92" s="609">
        <v>324</v>
      </c>
      <c r="O92" s="610">
        <v>3</v>
      </c>
      <c r="P92" s="611">
        <v>39070</v>
      </c>
      <c r="Q92" s="612" t="s">
        <v>797</v>
      </c>
      <c r="R92" s="613" t="s">
        <v>79</v>
      </c>
      <c r="S92" s="614">
        <v>29</v>
      </c>
      <c r="T92" s="615"/>
      <c r="U92" s="616">
        <v>39070</v>
      </c>
      <c r="V92" s="470"/>
      <c r="W92" s="617"/>
      <c r="X92" s="617"/>
      <c r="Y92" s="617">
        <v>1</v>
      </c>
      <c r="Z92" s="617"/>
      <c r="AA92" s="618">
        <v>1</v>
      </c>
      <c r="AB92" s="617"/>
      <c r="AC92" s="619">
        <v>1133.03</v>
      </c>
      <c r="AD92" s="620">
        <v>0</v>
      </c>
      <c r="AE92" s="619">
        <v>1133.03</v>
      </c>
      <c r="AF92" s="464">
        <v>0</v>
      </c>
      <c r="AG92" s="464">
        <v>0</v>
      </c>
      <c r="AH92" s="621">
        <v>0</v>
      </c>
      <c r="AI92" s="621"/>
      <c r="AJ92" s="493"/>
    </row>
    <row r="93" spans="1:36" s="622" customFormat="1" ht="22.5">
      <c r="A93" s="601">
        <v>3</v>
      </c>
      <c r="B93" s="602" t="s">
        <v>301</v>
      </c>
      <c r="C93" s="603" t="s">
        <v>334</v>
      </c>
      <c r="D93" s="471" t="s">
        <v>522</v>
      </c>
      <c r="E93" s="471">
        <v>9070761</v>
      </c>
      <c r="F93" s="471">
        <v>1770001086</v>
      </c>
      <c r="G93" s="604" t="s">
        <v>795</v>
      </c>
      <c r="H93" s="605" t="s">
        <v>705</v>
      </c>
      <c r="I93" s="606">
        <v>40513</v>
      </c>
      <c r="J93" s="607">
        <v>900</v>
      </c>
      <c r="K93" s="607">
        <v>900</v>
      </c>
      <c r="L93" s="607">
        <v>0</v>
      </c>
      <c r="M93" s="608" t="s">
        <v>793</v>
      </c>
      <c r="N93" s="609">
        <v>324</v>
      </c>
      <c r="O93" s="610">
        <v>1</v>
      </c>
      <c r="P93" s="611">
        <v>6.94</v>
      </c>
      <c r="Q93" s="612" t="s">
        <v>796</v>
      </c>
      <c r="R93" s="613" t="s">
        <v>728</v>
      </c>
      <c r="S93" s="614">
        <v>156</v>
      </c>
      <c r="T93" s="615"/>
      <c r="U93" s="616">
        <v>6940</v>
      </c>
      <c r="V93" s="470"/>
      <c r="W93" s="617"/>
      <c r="X93" s="617"/>
      <c r="Y93" s="617">
        <v>1</v>
      </c>
      <c r="Z93" s="617"/>
      <c r="AA93" s="618">
        <v>1</v>
      </c>
      <c r="AB93" s="617"/>
      <c r="AC93" s="619">
        <v>1082.6400000000001</v>
      </c>
      <c r="AD93" s="620">
        <v>608.98500000000001</v>
      </c>
      <c r="AE93" s="619">
        <v>202.995</v>
      </c>
      <c r="AF93" s="464">
        <v>2</v>
      </c>
      <c r="AG93" s="464">
        <v>8</v>
      </c>
      <c r="AH93" s="621">
        <v>0</v>
      </c>
      <c r="AI93" s="621"/>
      <c r="AJ93" s="493"/>
    </row>
    <row r="94" spans="1:36" s="622" customFormat="1">
      <c r="A94" s="601"/>
      <c r="B94" s="602"/>
      <c r="C94" s="603"/>
      <c r="D94" s="471"/>
      <c r="E94" s="471"/>
      <c r="F94" s="471"/>
      <c r="G94" s="623" t="s">
        <v>669</v>
      </c>
      <c r="H94" s="624"/>
      <c r="I94" s="625"/>
      <c r="J94" s="626">
        <v>2800</v>
      </c>
      <c r="K94" s="626">
        <v>2278.0920000000001</v>
      </c>
      <c r="L94" s="626">
        <v>521.90779999999995</v>
      </c>
      <c r="M94" s="627">
        <v>0</v>
      </c>
      <c r="N94" s="628"/>
      <c r="O94" s="629"/>
      <c r="P94" s="630"/>
      <c r="Q94" s="631">
        <v>0</v>
      </c>
      <c r="R94" s="632">
        <v>0</v>
      </c>
      <c r="S94" s="633"/>
      <c r="T94" s="634">
        <v>0</v>
      </c>
      <c r="U94" s="635"/>
      <c r="V94" s="636">
        <v>0</v>
      </c>
      <c r="W94" s="637">
        <v>0</v>
      </c>
      <c r="X94" s="637">
        <v>0</v>
      </c>
      <c r="Y94" s="637"/>
      <c r="Z94" s="637">
        <v>0</v>
      </c>
      <c r="AA94" s="638"/>
      <c r="AB94" s="637">
        <v>0</v>
      </c>
      <c r="AC94" s="639">
        <v>3175.67</v>
      </c>
      <c r="AD94" s="640">
        <v>968.98500000000001</v>
      </c>
      <c r="AE94" s="639">
        <v>1696.0250000000001</v>
      </c>
      <c r="AF94" s="641"/>
      <c r="AG94" s="641"/>
      <c r="AH94" s="642">
        <v>0</v>
      </c>
      <c r="AI94" s="621"/>
      <c r="AJ94" s="493"/>
    </row>
    <row r="95" spans="1:36" s="622" customFormat="1" ht="22.5">
      <c r="A95" s="601">
        <v>1</v>
      </c>
      <c r="B95" s="602" t="s">
        <v>438</v>
      </c>
      <c r="C95" s="603" t="s">
        <v>334</v>
      </c>
      <c r="D95" s="471" t="s">
        <v>535</v>
      </c>
      <c r="E95" s="471">
        <v>9070796</v>
      </c>
      <c r="F95" s="471">
        <v>1770002035</v>
      </c>
      <c r="G95" s="604" t="s">
        <v>755</v>
      </c>
      <c r="H95" s="605" t="s">
        <v>640</v>
      </c>
      <c r="I95" s="606">
        <v>2005</v>
      </c>
      <c r="J95" s="607">
        <v>0</v>
      </c>
      <c r="K95" s="607">
        <v>0</v>
      </c>
      <c r="L95" s="607">
        <v>0</v>
      </c>
      <c r="M95" s="608"/>
      <c r="N95" s="609">
        <v>5</v>
      </c>
      <c r="O95" s="610">
        <v>10</v>
      </c>
      <c r="P95" s="611"/>
      <c r="Q95" s="612" t="s">
        <v>768</v>
      </c>
      <c r="R95" s="613" t="s">
        <v>728</v>
      </c>
      <c r="S95" s="614">
        <v>152</v>
      </c>
      <c r="T95" s="615" t="s">
        <v>81</v>
      </c>
      <c r="U95" s="616">
        <v>6940</v>
      </c>
      <c r="V95" s="470"/>
      <c r="W95" s="617"/>
      <c r="X95" s="617"/>
      <c r="Y95" s="617">
        <v>1</v>
      </c>
      <c r="Z95" s="617"/>
      <c r="AA95" s="618">
        <v>0.75</v>
      </c>
      <c r="AB95" s="617"/>
      <c r="AC95" s="619">
        <v>791.16</v>
      </c>
      <c r="AD95" s="620">
        <v>158.232</v>
      </c>
      <c r="AE95" s="619">
        <v>632.928</v>
      </c>
      <c r="AF95" s="464">
        <v>12</v>
      </c>
      <c r="AG95" s="464">
        <v>15</v>
      </c>
      <c r="AH95" s="621">
        <v>0</v>
      </c>
      <c r="AI95" s="621"/>
      <c r="AJ95" s="493"/>
    </row>
    <row r="96" spans="1:36" s="622" customFormat="1" ht="22.5">
      <c r="A96" s="601">
        <v>2</v>
      </c>
      <c r="B96" s="602" t="s">
        <v>438</v>
      </c>
      <c r="C96" s="603" t="s">
        <v>334</v>
      </c>
      <c r="D96" s="471" t="s">
        <v>535</v>
      </c>
      <c r="E96" s="471">
        <v>9070796</v>
      </c>
      <c r="F96" s="471">
        <v>1770002035</v>
      </c>
      <c r="G96" s="604" t="s">
        <v>756</v>
      </c>
      <c r="H96" s="605" t="s">
        <v>640</v>
      </c>
      <c r="I96" s="606">
        <v>1987</v>
      </c>
      <c r="J96" s="607">
        <v>0</v>
      </c>
      <c r="K96" s="607">
        <v>0</v>
      </c>
      <c r="L96" s="607">
        <v>0</v>
      </c>
      <c r="M96" s="608"/>
      <c r="N96" s="609">
        <v>6</v>
      </c>
      <c r="O96" s="610">
        <v>11</v>
      </c>
      <c r="P96" s="611"/>
      <c r="Q96" s="612"/>
      <c r="R96" s="613" t="s">
        <v>79</v>
      </c>
      <c r="S96" s="614">
        <v>50</v>
      </c>
      <c r="T96" s="615" t="s">
        <v>81</v>
      </c>
      <c r="U96" s="616">
        <v>7420</v>
      </c>
      <c r="V96" s="470"/>
      <c r="W96" s="617"/>
      <c r="X96" s="617"/>
      <c r="Y96" s="617">
        <v>1</v>
      </c>
      <c r="Z96" s="617"/>
      <c r="AA96" s="618">
        <v>0.75</v>
      </c>
      <c r="AB96" s="617"/>
      <c r="AC96" s="619">
        <v>278.25</v>
      </c>
      <c r="AD96" s="620">
        <v>0</v>
      </c>
      <c r="AE96" s="619">
        <v>278.25</v>
      </c>
      <c r="AF96" s="464">
        <v>0</v>
      </c>
      <c r="AG96" s="464">
        <v>0</v>
      </c>
      <c r="AH96" s="621">
        <v>0</v>
      </c>
      <c r="AI96" s="621"/>
      <c r="AJ96" s="493"/>
    </row>
    <row r="97" spans="1:37" s="622" customFormat="1">
      <c r="A97" s="601"/>
      <c r="B97" s="602"/>
      <c r="C97" s="603"/>
      <c r="D97" s="471"/>
      <c r="E97" s="471"/>
      <c r="F97" s="471"/>
      <c r="G97" s="623" t="s">
        <v>677</v>
      </c>
      <c r="H97" s="624"/>
      <c r="I97" s="625"/>
      <c r="J97" s="626">
        <v>0</v>
      </c>
      <c r="K97" s="626">
        <v>0</v>
      </c>
      <c r="L97" s="626">
        <v>0</v>
      </c>
      <c r="M97" s="627">
        <v>0</v>
      </c>
      <c r="N97" s="628"/>
      <c r="O97" s="629"/>
      <c r="P97" s="630">
        <v>0</v>
      </c>
      <c r="Q97" s="631"/>
      <c r="R97" s="632">
        <v>0</v>
      </c>
      <c r="S97" s="633"/>
      <c r="T97" s="634">
        <v>0</v>
      </c>
      <c r="U97" s="635"/>
      <c r="V97" s="636">
        <v>0</v>
      </c>
      <c r="W97" s="637">
        <v>0</v>
      </c>
      <c r="X97" s="637">
        <v>0</v>
      </c>
      <c r="Y97" s="637"/>
      <c r="Z97" s="637">
        <v>0</v>
      </c>
      <c r="AA97" s="638"/>
      <c r="AB97" s="637">
        <v>0</v>
      </c>
      <c r="AC97" s="639">
        <v>1069.4100000000001</v>
      </c>
      <c r="AD97" s="640">
        <v>158.232</v>
      </c>
      <c r="AE97" s="639">
        <v>911.178</v>
      </c>
      <c r="AF97" s="641"/>
      <c r="AG97" s="641"/>
      <c r="AH97" s="642">
        <v>0</v>
      </c>
      <c r="AI97" s="621"/>
      <c r="AJ97" s="493"/>
    </row>
    <row r="98" spans="1:37" s="653" customFormat="1">
      <c r="A98" s="643"/>
      <c r="B98" s="644" t="s">
        <v>20</v>
      </c>
      <c r="C98" s="645"/>
      <c r="D98" s="646"/>
      <c r="E98" s="646"/>
      <c r="F98" s="646"/>
      <c r="G98" s="647" t="s">
        <v>799</v>
      </c>
      <c r="H98" s="648"/>
      <c r="I98" s="649"/>
      <c r="J98" s="650">
        <f>J70+J82+J90+J94+J97</f>
        <v>184648.75</v>
      </c>
      <c r="K98" s="650">
        <f t="shared" ref="K98:AH98" si="9">K70+K82+K90+K94+K97</f>
        <v>87837.602000000014</v>
      </c>
      <c r="L98" s="650">
        <f t="shared" si="9"/>
        <v>92343.1878</v>
      </c>
      <c r="M98" s="650">
        <f t="shared" si="9"/>
        <v>0</v>
      </c>
      <c r="N98" s="650">
        <f t="shared" si="9"/>
        <v>0</v>
      </c>
      <c r="O98" s="650">
        <f t="shared" si="9"/>
        <v>0</v>
      </c>
      <c r="P98" s="650">
        <f t="shared" si="9"/>
        <v>0</v>
      </c>
      <c r="Q98" s="650">
        <f t="shared" si="9"/>
        <v>0</v>
      </c>
      <c r="R98" s="650">
        <f t="shared" si="9"/>
        <v>0</v>
      </c>
      <c r="S98" s="650">
        <f t="shared" si="9"/>
        <v>0</v>
      </c>
      <c r="T98" s="650">
        <f t="shared" si="9"/>
        <v>0</v>
      </c>
      <c r="U98" s="650">
        <f t="shared" si="9"/>
        <v>0</v>
      </c>
      <c r="V98" s="650">
        <f t="shared" si="9"/>
        <v>0</v>
      </c>
      <c r="W98" s="650">
        <f t="shared" si="9"/>
        <v>0</v>
      </c>
      <c r="X98" s="650">
        <f t="shared" si="9"/>
        <v>0</v>
      </c>
      <c r="Y98" s="650">
        <f t="shared" si="9"/>
        <v>0</v>
      </c>
      <c r="Z98" s="650">
        <f t="shared" si="9"/>
        <v>0</v>
      </c>
      <c r="AA98" s="650">
        <f t="shared" si="9"/>
        <v>0</v>
      </c>
      <c r="AB98" s="650">
        <f t="shared" si="9"/>
        <v>0</v>
      </c>
      <c r="AC98" s="650">
        <f t="shared" si="9"/>
        <v>220640.49692500001</v>
      </c>
      <c r="AD98" s="650">
        <f t="shared" si="9"/>
        <v>164753.57549999998</v>
      </c>
      <c r="AE98" s="650">
        <f t="shared" si="9"/>
        <v>55376.241425000007</v>
      </c>
      <c r="AF98" s="650">
        <f t="shared" si="9"/>
        <v>0</v>
      </c>
      <c r="AG98" s="650">
        <f t="shared" si="9"/>
        <v>0</v>
      </c>
      <c r="AH98" s="650">
        <f t="shared" si="9"/>
        <v>14354292.550000001</v>
      </c>
      <c r="AI98" s="651"/>
      <c r="AJ98" s="652"/>
    </row>
    <row r="99" spans="1:37" s="661" customFormat="1">
      <c r="A99" s="654"/>
      <c r="B99" s="655" t="s">
        <v>107</v>
      </c>
      <c r="C99" s="655"/>
      <c r="D99" s="654"/>
      <c r="E99" s="654"/>
      <c r="F99" s="654"/>
      <c r="G99" s="655"/>
      <c r="H99" s="656"/>
      <c r="I99" s="657"/>
      <c r="J99" s="658">
        <f>J56+J98</f>
        <v>2439371.3592499997</v>
      </c>
      <c r="K99" s="658">
        <f t="shared" ref="K99:AH99" si="10">K56+K98</f>
        <v>1405673.2253399999</v>
      </c>
      <c r="L99" s="658">
        <f t="shared" si="10"/>
        <v>1029230.2377499999</v>
      </c>
      <c r="M99" s="658">
        <f t="shared" si="10"/>
        <v>0</v>
      </c>
      <c r="N99" s="658">
        <f t="shared" si="10"/>
        <v>0</v>
      </c>
      <c r="O99" s="658">
        <f t="shared" si="10"/>
        <v>0</v>
      </c>
      <c r="P99" s="658">
        <f t="shared" si="10"/>
        <v>0</v>
      </c>
      <c r="Q99" s="658">
        <f t="shared" si="10"/>
        <v>0</v>
      </c>
      <c r="R99" s="658">
        <f t="shared" si="10"/>
        <v>0</v>
      </c>
      <c r="S99" s="658">
        <f t="shared" si="10"/>
        <v>0</v>
      </c>
      <c r="T99" s="658">
        <f t="shared" si="10"/>
        <v>0</v>
      </c>
      <c r="U99" s="658">
        <f t="shared" si="10"/>
        <v>0</v>
      </c>
      <c r="V99" s="658">
        <f t="shared" si="10"/>
        <v>0</v>
      </c>
      <c r="W99" s="658">
        <f t="shared" si="10"/>
        <v>0</v>
      </c>
      <c r="X99" s="658">
        <f t="shared" si="10"/>
        <v>0</v>
      </c>
      <c r="Y99" s="658">
        <f t="shared" si="10"/>
        <v>0</v>
      </c>
      <c r="Z99" s="658">
        <f t="shared" si="10"/>
        <v>0</v>
      </c>
      <c r="AA99" s="658">
        <f t="shared" si="10"/>
        <v>0</v>
      </c>
      <c r="AB99" s="658">
        <f t="shared" si="10"/>
        <v>0</v>
      </c>
      <c r="AC99" s="658">
        <f t="shared" si="10"/>
        <v>5482845.3957553897</v>
      </c>
      <c r="AD99" s="658">
        <f t="shared" si="10"/>
        <v>3059897.5657520453</v>
      </c>
      <c r="AE99" s="658">
        <f t="shared" si="10"/>
        <v>2422437.1500033438</v>
      </c>
      <c r="AF99" s="658">
        <f t="shared" si="10"/>
        <v>0</v>
      </c>
      <c r="AG99" s="658">
        <f t="shared" si="10"/>
        <v>0</v>
      </c>
      <c r="AH99" s="658">
        <f t="shared" si="10"/>
        <v>1427321897.7053845</v>
      </c>
      <c r="AI99" s="659"/>
      <c r="AJ99" s="660"/>
    </row>
    <row r="100" spans="1:37" s="661" customFormat="1">
      <c r="A100" s="654"/>
      <c r="B100" s="662" t="s">
        <v>135</v>
      </c>
      <c r="C100" s="655"/>
      <c r="D100" s="654"/>
      <c r="E100" s="654"/>
      <c r="F100" s="654"/>
      <c r="G100" s="655"/>
      <c r="H100" s="656"/>
      <c r="I100" s="657"/>
      <c r="J100" s="658"/>
      <c r="K100" s="658"/>
      <c r="L100" s="658"/>
      <c r="M100" s="656"/>
      <c r="N100" s="663"/>
      <c r="O100" s="664"/>
      <c r="P100" s="663"/>
      <c r="Q100" s="665"/>
      <c r="R100" s="663"/>
      <c r="S100" s="666"/>
      <c r="T100" s="667"/>
      <c r="U100" s="668"/>
      <c r="V100" s="669"/>
      <c r="W100" s="669"/>
      <c r="X100" s="669"/>
      <c r="Y100" s="669"/>
      <c r="Z100" s="669"/>
      <c r="AA100" s="670"/>
      <c r="AB100" s="669"/>
      <c r="AC100" s="658"/>
      <c r="AD100" s="658"/>
      <c r="AE100" s="658"/>
      <c r="AF100" s="669"/>
      <c r="AG100" s="669"/>
      <c r="AH100" s="671"/>
      <c r="AI100" s="671"/>
      <c r="AJ100" s="660"/>
    </row>
    <row r="101" spans="1:37" s="457" customFormat="1" ht="32.25" hidden="1" customHeight="1">
      <c r="A101" s="871" t="s">
        <v>19</v>
      </c>
      <c r="B101" s="866" t="s">
        <v>116</v>
      </c>
      <c r="C101" s="866" t="s">
        <v>117</v>
      </c>
      <c r="D101" s="862" t="s">
        <v>118</v>
      </c>
      <c r="E101" s="863"/>
      <c r="F101" s="864"/>
      <c r="G101" s="869" t="s">
        <v>27</v>
      </c>
      <c r="H101" s="869" t="s">
        <v>0</v>
      </c>
      <c r="I101" s="869" t="s">
        <v>26</v>
      </c>
      <c r="J101" s="870"/>
      <c r="K101" s="870"/>
      <c r="L101" s="870"/>
      <c r="M101" s="868" t="s">
        <v>34</v>
      </c>
      <c r="N101" s="868" t="s">
        <v>61</v>
      </c>
      <c r="O101" s="868" t="s">
        <v>62</v>
      </c>
      <c r="P101" s="868" t="s">
        <v>21</v>
      </c>
      <c r="Q101" s="868"/>
      <c r="R101" s="868"/>
      <c r="S101" s="868"/>
      <c r="T101" s="869" t="s">
        <v>68</v>
      </c>
      <c r="U101" s="869" t="s">
        <v>46</v>
      </c>
      <c r="V101" s="868" t="s">
        <v>63</v>
      </c>
      <c r="W101" s="868" t="s">
        <v>64</v>
      </c>
      <c r="X101" s="868" t="s">
        <v>65</v>
      </c>
      <c r="Y101" s="873" t="s">
        <v>66</v>
      </c>
      <c r="Z101" s="873" t="s">
        <v>44</v>
      </c>
      <c r="AA101" s="873" t="s">
        <v>50</v>
      </c>
      <c r="AB101" s="873" t="s">
        <v>45</v>
      </c>
      <c r="AC101" s="870" t="s">
        <v>115</v>
      </c>
      <c r="AD101" s="870"/>
      <c r="AE101" s="870"/>
      <c r="AF101" s="866" t="s">
        <v>814</v>
      </c>
      <c r="AG101" s="866" t="s">
        <v>51</v>
      </c>
      <c r="AH101" s="866" t="s">
        <v>47</v>
      </c>
      <c r="AI101" s="866" t="s">
        <v>33</v>
      </c>
      <c r="AJ101" s="455"/>
      <c r="AK101" s="456"/>
    </row>
    <row r="102" spans="1:37" s="457" customFormat="1" ht="32.25" hidden="1" customHeight="1">
      <c r="A102" s="872"/>
      <c r="B102" s="867"/>
      <c r="C102" s="867"/>
      <c r="D102" s="56" t="s">
        <v>77</v>
      </c>
      <c r="E102" s="380" t="s">
        <v>126</v>
      </c>
      <c r="F102" s="380" t="s">
        <v>127</v>
      </c>
      <c r="G102" s="869"/>
      <c r="H102" s="869"/>
      <c r="I102" s="869"/>
      <c r="J102" s="672"/>
      <c r="K102" s="672"/>
      <c r="L102" s="672"/>
      <c r="M102" s="868"/>
      <c r="N102" s="868"/>
      <c r="O102" s="868"/>
      <c r="P102" s="460" t="s">
        <v>48</v>
      </c>
      <c r="Q102" s="460" t="s">
        <v>49</v>
      </c>
      <c r="R102" s="460" t="s">
        <v>22</v>
      </c>
      <c r="S102" s="460" t="s">
        <v>69</v>
      </c>
      <c r="T102" s="869"/>
      <c r="U102" s="869"/>
      <c r="V102" s="868"/>
      <c r="W102" s="868"/>
      <c r="X102" s="868"/>
      <c r="Y102" s="874"/>
      <c r="Z102" s="874"/>
      <c r="AA102" s="874"/>
      <c r="AB102" s="874"/>
      <c r="AC102" s="458" t="s">
        <v>114</v>
      </c>
      <c r="AD102" s="458" t="s">
        <v>110</v>
      </c>
      <c r="AE102" s="458" t="s">
        <v>111</v>
      </c>
      <c r="AF102" s="867"/>
      <c r="AG102" s="867"/>
      <c r="AH102" s="867"/>
      <c r="AI102" s="867"/>
      <c r="AJ102" s="455" t="s">
        <v>104</v>
      </c>
      <c r="AK102" s="455" t="s">
        <v>105</v>
      </c>
    </row>
    <row r="103" spans="1:37" s="622" customFormat="1" ht="22.5">
      <c r="A103" s="601">
        <v>1</v>
      </c>
      <c r="B103" s="673" t="s">
        <v>438</v>
      </c>
      <c r="C103" s="674" t="s">
        <v>334</v>
      </c>
      <c r="D103" s="471" t="s">
        <v>535</v>
      </c>
      <c r="E103" s="471">
        <v>9070796</v>
      </c>
      <c r="F103" s="471">
        <v>1770002035</v>
      </c>
      <c r="G103" s="675" t="s">
        <v>808</v>
      </c>
      <c r="H103" s="676" t="s">
        <v>634</v>
      </c>
      <c r="I103" s="613">
        <v>1976</v>
      </c>
      <c r="J103" s="677">
        <v>96072</v>
      </c>
      <c r="K103" s="677">
        <v>96072</v>
      </c>
      <c r="L103" s="677">
        <v>0</v>
      </c>
      <c r="M103" s="678"/>
      <c r="N103" s="613"/>
      <c r="O103" s="679"/>
      <c r="P103" s="613"/>
      <c r="Q103" s="612"/>
      <c r="R103" s="613"/>
      <c r="S103" s="680"/>
      <c r="T103" s="681"/>
      <c r="U103" s="682"/>
      <c r="V103" s="683"/>
      <c r="W103" s="684"/>
      <c r="X103" s="684"/>
      <c r="Y103" s="684"/>
      <c r="Z103" s="684"/>
      <c r="AA103" s="593"/>
      <c r="AB103" s="684"/>
      <c r="AC103" s="685"/>
      <c r="AD103" s="686"/>
      <c r="AE103" s="685"/>
      <c r="AF103" s="617"/>
      <c r="AG103" s="617"/>
      <c r="AH103" s="687"/>
      <c r="AI103" s="687"/>
      <c r="AJ103" s="493"/>
    </row>
    <row r="104" spans="1:37" s="622" customFormat="1" ht="22.5">
      <c r="A104" s="601">
        <v>2</v>
      </c>
      <c r="B104" s="673" t="s">
        <v>438</v>
      </c>
      <c r="C104" s="674" t="s">
        <v>334</v>
      </c>
      <c r="D104" s="471" t="s">
        <v>809</v>
      </c>
      <c r="E104" s="471">
        <v>0</v>
      </c>
      <c r="F104" s="471"/>
      <c r="G104" s="688" t="s">
        <v>810</v>
      </c>
      <c r="H104" s="605" t="s">
        <v>868</v>
      </c>
      <c r="I104" s="689">
        <v>1974</v>
      </c>
      <c r="J104" s="690">
        <v>198861.7</v>
      </c>
      <c r="K104" s="690">
        <v>197151.9</v>
      </c>
      <c r="L104" s="690">
        <v>1709.9</v>
      </c>
      <c r="M104" s="605"/>
      <c r="N104" s="689"/>
      <c r="O104" s="461"/>
      <c r="P104" s="689"/>
      <c r="Q104" s="396"/>
      <c r="R104" s="689"/>
      <c r="S104" s="407"/>
      <c r="T104" s="691"/>
      <c r="U104" s="692"/>
      <c r="V104" s="464"/>
      <c r="W104" s="464"/>
      <c r="X104" s="464"/>
      <c r="Y104" s="464"/>
      <c r="Z104" s="464"/>
      <c r="AA104" s="693"/>
      <c r="AB104" s="464"/>
      <c r="AC104" s="619"/>
      <c r="AD104" s="620"/>
      <c r="AE104" s="619"/>
      <c r="AF104" s="464"/>
      <c r="AG104" s="464"/>
      <c r="AH104" s="621"/>
      <c r="AI104" s="621"/>
      <c r="AJ104" s="493"/>
    </row>
    <row r="105" spans="1:37" s="622" customFormat="1">
      <c r="A105" s="601" t="s">
        <v>134</v>
      </c>
      <c r="B105" s="673"/>
      <c r="C105" s="674"/>
      <c r="D105" s="471"/>
      <c r="E105" s="471"/>
      <c r="F105" s="471"/>
      <c r="G105" s="688"/>
      <c r="H105" s="605"/>
      <c r="I105" s="689"/>
      <c r="J105" s="690"/>
      <c r="K105" s="690"/>
      <c r="L105" s="690"/>
      <c r="M105" s="605"/>
      <c r="N105" s="689"/>
      <c r="O105" s="461"/>
      <c r="P105" s="689"/>
      <c r="Q105" s="396"/>
      <c r="R105" s="689"/>
      <c r="S105" s="407"/>
      <c r="T105" s="691"/>
      <c r="U105" s="692"/>
      <c r="V105" s="464"/>
      <c r="W105" s="464"/>
      <c r="X105" s="464"/>
      <c r="Y105" s="464"/>
      <c r="Z105" s="464"/>
      <c r="AA105" s="693"/>
      <c r="AB105" s="464"/>
      <c r="AC105" s="619"/>
      <c r="AD105" s="620"/>
      <c r="AE105" s="619"/>
      <c r="AF105" s="464"/>
      <c r="AG105" s="464"/>
      <c r="AH105" s="621"/>
      <c r="AI105" s="621"/>
      <c r="AJ105" s="493"/>
    </row>
    <row r="106" spans="1:37" s="653" customFormat="1">
      <c r="A106" s="694"/>
      <c r="B106" s="695" t="s">
        <v>20</v>
      </c>
      <c r="C106" s="696"/>
      <c r="D106" s="697"/>
      <c r="E106" s="697"/>
      <c r="F106" s="697"/>
      <c r="G106" s="698"/>
      <c r="H106" s="648"/>
      <c r="I106" s="699"/>
      <c r="J106" s="700">
        <f>SUM(J103:J105)</f>
        <v>294933.7</v>
      </c>
      <c r="K106" s="700">
        <f t="shared" ref="K106:L106" si="11">SUM(K103:K105)</f>
        <v>293223.90000000002</v>
      </c>
      <c r="L106" s="700">
        <f t="shared" si="11"/>
        <v>1709.9</v>
      </c>
      <c r="M106" s="701"/>
      <c r="N106" s="702"/>
      <c r="O106" s="703"/>
      <c r="P106" s="702"/>
      <c r="Q106" s="704"/>
      <c r="R106" s="702"/>
      <c r="S106" s="694"/>
      <c r="T106" s="705"/>
      <c r="U106" s="706"/>
      <c r="V106" s="707"/>
      <c r="W106" s="707"/>
      <c r="X106" s="707"/>
      <c r="Y106" s="707"/>
      <c r="Z106" s="707"/>
      <c r="AA106" s="708"/>
      <c r="AB106" s="707"/>
      <c r="AC106" s="709">
        <f>SUM(AC98:AC104)</f>
        <v>5703485.8926803898</v>
      </c>
      <c r="AD106" s="709">
        <f>SUM(AD98:AD104)</f>
        <v>3224651.1412520451</v>
      </c>
      <c r="AE106" s="709">
        <f>SUM(AE98:AE104)</f>
        <v>2477813.391428344</v>
      </c>
      <c r="AF106" s="707"/>
      <c r="AG106" s="707"/>
      <c r="AH106" s="710"/>
      <c r="AI106" s="710"/>
      <c r="AJ106" s="652"/>
    </row>
    <row r="107" spans="1:37" s="661" customFormat="1">
      <c r="A107" s="711"/>
      <c r="B107" s="712" t="s">
        <v>113</v>
      </c>
      <c r="C107" s="713"/>
      <c r="D107" s="654"/>
      <c r="E107" s="654"/>
      <c r="F107" s="654"/>
      <c r="G107" s="714"/>
      <c r="H107" s="656"/>
      <c r="I107" s="715"/>
      <c r="J107" s="716">
        <f>J99+J106</f>
        <v>2734305.0592499999</v>
      </c>
      <c r="K107" s="716">
        <f t="shared" ref="K107:AH107" si="12">K99+K106</f>
        <v>1698897.1253399998</v>
      </c>
      <c r="L107" s="716">
        <f t="shared" si="12"/>
        <v>1030940.1377499999</v>
      </c>
      <c r="M107" s="716">
        <f t="shared" si="12"/>
        <v>0</v>
      </c>
      <c r="N107" s="716">
        <f t="shared" si="12"/>
        <v>0</v>
      </c>
      <c r="O107" s="716">
        <f t="shared" si="12"/>
        <v>0</v>
      </c>
      <c r="P107" s="716">
        <f t="shared" si="12"/>
        <v>0</v>
      </c>
      <c r="Q107" s="716">
        <f t="shared" si="12"/>
        <v>0</v>
      </c>
      <c r="R107" s="716">
        <f t="shared" si="12"/>
        <v>0</v>
      </c>
      <c r="S107" s="716">
        <f t="shared" si="12"/>
        <v>0</v>
      </c>
      <c r="T107" s="716">
        <f t="shared" si="12"/>
        <v>0</v>
      </c>
      <c r="U107" s="716">
        <f t="shared" si="12"/>
        <v>0</v>
      </c>
      <c r="V107" s="716">
        <f t="shared" si="12"/>
        <v>0</v>
      </c>
      <c r="W107" s="716">
        <f t="shared" si="12"/>
        <v>0</v>
      </c>
      <c r="X107" s="716">
        <f t="shared" si="12"/>
        <v>0</v>
      </c>
      <c r="Y107" s="716">
        <f t="shared" si="12"/>
        <v>0</v>
      </c>
      <c r="Z107" s="716">
        <f t="shared" si="12"/>
        <v>0</v>
      </c>
      <c r="AA107" s="716">
        <f t="shared" si="12"/>
        <v>0</v>
      </c>
      <c r="AB107" s="716">
        <f t="shared" si="12"/>
        <v>0</v>
      </c>
      <c r="AC107" s="716">
        <f t="shared" si="12"/>
        <v>11186331.28843578</v>
      </c>
      <c r="AD107" s="716">
        <f t="shared" si="12"/>
        <v>6284548.7070040908</v>
      </c>
      <c r="AE107" s="716">
        <f t="shared" si="12"/>
        <v>4900250.5414316878</v>
      </c>
      <c r="AF107" s="716">
        <f t="shared" si="12"/>
        <v>0</v>
      </c>
      <c r="AG107" s="716">
        <f t="shared" si="12"/>
        <v>0</v>
      </c>
      <c r="AH107" s="716">
        <f t="shared" si="12"/>
        <v>1427321897.7053845</v>
      </c>
      <c r="AI107" s="659"/>
      <c r="AJ107" s="660"/>
    </row>
    <row r="108" spans="1:37" s="382" customFormat="1">
      <c r="H108" s="1"/>
      <c r="I108" s="1"/>
      <c r="J108" s="717"/>
      <c r="M108" s="876"/>
      <c r="N108" s="876"/>
      <c r="O108" s="876"/>
      <c r="P108" s="876"/>
      <c r="Q108" s="876"/>
      <c r="R108" s="876"/>
      <c r="S108" s="876"/>
      <c r="U108" s="876"/>
      <c r="V108" s="876"/>
      <c r="W108" s="876"/>
      <c r="X108" s="876"/>
      <c r="Y108" s="876"/>
    </row>
    <row r="109" spans="1:37" s="382" customFormat="1">
      <c r="B109" s="718" t="s">
        <v>191</v>
      </c>
      <c r="C109" s="719"/>
      <c r="D109" s="719"/>
      <c r="E109" s="719" t="s">
        <v>192</v>
      </c>
      <c r="F109" s="719"/>
      <c r="G109" s="719" t="s">
        <v>194</v>
      </c>
      <c r="H109" s="719"/>
      <c r="I109" s="419"/>
      <c r="J109" s="419"/>
      <c r="K109" s="419"/>
      <c r="M109" s="875"/>
      <c r="N109" s="875"/>
      <c r="O109" s="875"/>
      <c r="P109" s="875"/>
      <c r="Q109" s="875"/>
      <c r="R109" s="875"/>
      <c r="S109" s="875"/>
      <c r="T109" s="875"/>
      <c r="U109" s="875"/>
      <c r="V109" s="875"/>
      <c r="W109" s="875"/>
      <c r="X109" s="875"/>
      <c r="Y109" s="875"/>
      <c r="Z109" s="875"/>
      <c r="AA109" s="875"/>
      <c r="AC109" s="1"/>
      <c r="AD109" s="1"/>
    </row>
    <row r="110" spans="1:37" s="382" customFormat="1">
      <c r="B110" s="719"/>
      <c r="C110" s="719"/>
      <c r="D110" s="719"/>
      <c r="E110" s="719" t="s">
        <v>8</v>
      </c>
      <c r="F110" s="719"/>
      <c r="G110" s="719" t="s">
        <v>195</v>
      </c>
      <c r="H110" s="719"/>
      <c r="I110" s="419"/>
      <c r="J110" s="419"/>
      <c r="K110" s="419"/>
      <c r="M110" s="876"/>
      <c r="N110" s="876"/>
      <c r="O110" s="876"/>
      <c r="P110" s="876"/>
      <c r="Q110" s="876"/>
      <c r="R110" s="876"/>
      <c r="S110" s="876"/>
      <c r="U110" s="875"/>
      <c r="V110" s="875"/>
      <c r="W110" s="875"/>
      <c r="X110" s="875"/>
      <c r="Y110" s="875"/>
      <c r="AC110" s="381"/>
      <c r="AD110" s="381"/>
    </row>
    <row r="111" spans="1:37" s="382" customFormat="1" ht="15" customHeight="1">
      <c r="B111" s="419" t="s">
        <v>132</v>
      </c>
      <c r="C111" s="419"/>
      <c r="D111" s="1"/>
      <c r="E111" s="419"/>
      <c r="F111" s="389"/>
      <c r="G111" s="441"/>
      <c r="H111" s="389"/>
      <c r="I111" s="1"/>
      <c r="J111" s="1"/>
      <c r="K111" s="1"/>
      <c r="M111" s="875" t="s">
        <v>8</v>
      </c>
      <c r="N111" s="875"/>
      <c r="O111" s="875"/>
      <c r="P111" s="875"/>
      <c r="Q111" s="875"/>
      <c r="R111" s="875"/>
      <c r="S111" s="875"/>
      <c r="T111" s="875"/>
      <c r="U111" s="875" t="s">
        <v>9</v>
      </c>
      <c r="V111" s="875"/>
      <c r="W111" s="875"/>
      <c r="X111" s="875"/>
      <c r="Y111" s="875"/>
      <c r="Z111" s="875"/>
      <c r="AA111" s="875"/>
    </row>
    <row r="112" spans="1:37" s="382" customFormat="1" ht="27.75" customHeight="1">
      <c r="E112" s="1" t="s">
        <v>193</v>
      </c>
      <c r="F112" s="419"/>
      <c r="G112" s="419" t="s">
        <v>194</v>
      </c>
      <c r="J112" s="717"/>
      <c r="M112" s="381"/>
      <c r="N112" s="381"/>
      <c r="O112" s="381"/>
      <c r="P112" s="381"/>
      <c r="Q112" s="381"/>
      <c r="R112" s="381"/>
      <c r="S112" s="381"/>
      <c r="T112" s="381"/>
      <c r="U112" s="381"/>
      <c r="V112" s="381"/>
      <c r="W112" s="381"/>
      <c r="X112" s="381"/>
      <c r="Y112" s="381"/>
      <c r="Z112" s="381"/>
      <c r="AA112" s="381"/>
      <c r="AC112" s="1"/>
      <c r="AD112" s="1"/>
    </row>
    <row r="113" spans="1:36" s="382" customFormat="1">
      <c r="H113" s="875" t="s">
        <v>10</v>
      </c>
      <c r="I113" s="875"/>
      <c r="J113" s="875"/>
      <c r="K113" s="875"/>
      <c r="L113" s="875"/>
      <c r="M113" s="875"/>
      <c r="N113" s="875"/>
      <c r="O113" s="875"/>
      <c r="P113" s="875"/>
      <c r="Q113" s="875"/>
      <c r="R113" s="875"/>
      <c r="S113" s="875"/>
      <c r="T113" s="875"/>
      <c r="U113" s="875"/>
      <c r="V113" s="875"/>
      <c r="W113" s="875"/>
      <c r="X113" s="875"/>
      <c r="Y113" s="875"/>
      <c r="Z113" s="875"/>
      <c r="AA113" s="875"/>
      <c r="AB113" s="875"/>
    </row>
    <row r="114" spans="1:36">
      <c r="A114" s="468"/>
      <c r="D114" s="468"/>
      <c r="E114" s="468"/>
      <c r="F114" s="468"/>
      <c r="H114" s="468"/>
      <c r="I114" s="468"/>
      <c r="J114" s="468"/>
      <c r="K114" s="468"/>
      <c r="L114" s="468"/>
      <c r="O114" s="468"/>
      <c r="P114" s="468"/>
      <c r="Q114" s="468"/>
      <c r="R114" s="468"/>
      <c r="S114" s="468"/>
      <c r="T114" s="468"/>
      <c r="U114" s="468"/>
      <c r="V114" s="468"/>
      <c r="W114" s="468"/>
      <c r="X114" s="468"/>
      <c r="Y114" s="468"/>
      <c r="Z114" s="468"/>
      <c r="AA114" s="468"/>
      <c r="AB114" s="468"/>
      <c r="AF114" s="468"/>
      <c r="AG114" s="468"/>
      <c r="AH114" s="468"/>
      <c r="AI114" s="446" t="s">
        <v>10</v>
      </c>
      <c r="AJ114" s="468"/>
    </row>
    <row r="115" spans="1:36">
      <c r="A115" s="468"/>
      <c r="D115" s="468"/>
      <c r="E115" s="468"/>
      <c r="F115" s="468"/>
      <c r="H115" s="468"/>
      <c r="I115" s="468"/>
      <c r="J115" s="468"/>
      <c r="K115" s="468"/>
      <c r="L115" s="468"/>
      <c r="M115" s="468"/>
      <c r="N115" s="468"/>
      <c r="O115" s="468"/>
      <c r="P115" s="468"/>
      <c r="Q115" s="468"/>
      <c r="R115" s="468"/>
      <c r="S115" s="468"/>
      <c r="T115" s="468"/>
      <c r="U115" s="468"/>
      <c r="V115" s="468"/>
      <c r="W115" s="468"/>
      <c r="X115" s="468"/>
      <c r="Y115" s="468"/>
      <c r="Z115" s="468"/>
      <c r="AA115" s="468"/>
      <c r="AB115" s="468"/>
      <c r="AF115" s="468"/>
      <c r="AG115" s="468"/>
      <c r="AH115" s="468"/>
      <c r="AI115" s="468"/>
      <c r="AJ115" s="468"/>
    </row>
    <row r="116" spans="1:36" ht="32.25" hidden="1" customHeight="1">
      <c r="A116" s="720"/>
      <c r="D116" s="720"/>
      <c r="E116" s="720"/>
      <c r="F116" s="720"/>
    </row>
    <row r="117" spans="1:36" ht="32.25" hidden="1" customHeight="1">
      <c r="A117" s="721"/>
      <c r="B117" s="722"/>
      <c r="C117" s="722"/>
      <c r="D117" s="721"/>
      <c r="E117" s="721"/>
      <c r="F117" s="721"/>
      <c r="G117" s="722" t="s">
        <v>52</v>
      </c>
    </row>
    <row r="118" spans="1:36" ht="32.25" hidden="1" customHeight="1">
      <c r="A118" s="721"/>
      <c r="D118" s="721"/>
      <c r="E118" s="721"/>
      <c r="F118" s="721"/>
    </row>
    <row r="119" spans="1:36" ht="32.25" hidden="1" customHeight="1">
      <c r="A119" s="721"/>
      <c r="D119" s="721"/>
      <c r="E119" s="721"/>
      <c r="F119" s="721"/>
    </row>
    <row r="120" spans="1:36" ht="32.25" hidden="1" customHeight="1">
      <c r="A120" s="721"/>
      <c r="D120" s="721"/>
      <c r="E120" s="721"/>
      <c r="F120" s="721"/>
    </row>
    <row r="121" spans="1:36" ht="32.25" hidden="1" customHeight="1"/>
    <row r="122" spans="1:36" ht="32.25" hidden="1" customHeight="1"/>
    <row r="123" spans="1:36" ht="32.25" hidden="1" customHeight="1"/>
    <row r="124" spans="1:36" ht="32.25" hidden="1" customHeight="1"/>
    <row r="125" spans="1:36" ht="32.25" hidden="1" customHeight="1">
      <c r="B125" s="389"/>
      <c r="C125" s="389"/>
      <c r="G125" s="389"/>
    </row>
    <row r="126" spans="1:36" ht="32.25" hidden="1" customHeight="1">
      <c r="B126" s="389"/>
      <c r="C126" s="389"/>
      <c r="G126" s="389"/>
    </row>
    <row r="127" spans="1:36" ht="32.25" hidden="1" customHeight="1">
      <c r="B127" s="389"/>
      <c r="C127" s="389"/>
      <c r="G127" s="389"/>
    </row>
    <row r="128" spans="1:36" ht="32.25" hidden="1" customHeight="1">
      <c r="B128" s="389"/>
      <c r="C128" s="389"/>
      <c r="G128" s="389"/>
    </row>
    <row r="129" spans="29:31" s="389" customFormat="1" ht="32.25" hidden="1" customHeight="1">
      <c r="AC129" s="446"/>
      <c r="AD129" s="446"/>
      <c r="AE129" s="446"/>
    </row>
    <row r="130" spans="29:31" s="389" customFormat="1" ht="32.25" hidden="1" customHeight="1">
      <c r="AC130" s="446"/>
      <c r="AD130" s="446"/>
      <c r="AE130" s="446"/>
    </row>
    <row r="131" spans="29:31" s="389" customFormat="1" ht="32.25" hidden="1" customHeight="1">
      <c r="AC131" s="446"/>
      <c r="AD131" s="446"/>
      <c r="AE131" s="446"/>
    </row>
    <row r="132" spans="29:31" s="389" customFormat="1" ht="32.25" hidden="1" customHeight="1">
      <c r="AC132" s="446"/>
      <c r="AD132" s="446"/>
      <c r="AE132" s="446"/>
    </row>
    <row r="133" spans="29:31" s="389" customFormat="1" ht="32.25" hidden="1" customHeight="1">
      <c r="AC133" s="446"/>
      <c r="AD133" s="446"/>
      <c r="AE133" s="446"/>
    </row>
    <row r="134" spans="29:31" s="389" customFormat="1" ht="32.25" hidden="1" customHeight="1">
      <c r="AC134" s="446"/>
      <c r="AD134" s="446"/>
      <c r="AE134" s="446"/>
    </row>
    <row r="135" spans="29:31" s="389" customFormat="1" ht="32.25" hidden="1" customHeight="1">
      <c r="AC135" s="446"/>
      <c r="AD135" s="446"/>
      <c r="AE135" s="446"/>
    </row>
    <row r="136" spans="29:31" s="389" customFormat="1" ht="32.25" hidden="1" customHeight="1">
      <c r="AC136" s="446"/>
      <c r="AD136" s="446"/>
      <c r="AE136" s="446"/>
    </row>
    <row r="137" spans="29:31" s="389" customFormat="1" ht="32.25" hidden="1" customHeight="1">
      <c r="AC137" s="446"/>
      <c r="AD137" s="446"/>
      <c r="AE137" s="446"/>
    </row>
    <row r="138" spans="29:31" s="389" customFormat="1" ht="32.25" hidden="1" customHeight="1">
      <c r="AC138" s="446"/>
      <c r="AD138" s="446"/>
      <c r="AE138" s="446"/>
    </row>
    <row r="139" spans="29:31" s="389" customFormat="1" ht="32.25" hidden="1" customHeight="1">
      <c r="AC139" s="446"/>
      <c r="AD139" s="446"/>
      <c r="AE139" s="446"/>
    </row>
    <row r="140" spans="29:31" s="389" customFormat="1" ht="32.25" hidden="1" customHeight="1">
      <c r="AC140" s="446"/>
      <c r="AD140" s="446"/>
      <c r="AE140" s="446"/>
    </row>
    <row r="141" spans="29:31" s="389" customFormat="1" ht="32.25" hidden="1" customHeight="1">
      <c r="AC141" s="446"/>
      <c r="AD141" s="446"/>
      <c r="AE141" s="446"/>
    </row>
    <row r="142" spans="29:31" s="389" customFormat="1" ht="32.25" hidden="1" customHeight="1">
      <c r="AC142" s="446"/>
      <c r="AD142" s="446"/>
      <c r="AE142" s="446"/>
    </row>
    <row r="143" spans="29:31" s="389" customFormat="1" ht="32.25" hidden="1" customHeight="1">
      <c r="AC143" s="446"/>
      <c r="AD143" s="446"/>
      <c r="AE143" s="446"/>
    </row>
    <row r="144" spans="29:31" s="389" customFormat="1" ht="32.25" hidden="1" customHeight="1">
      <c r="AC144" s="446"/>
      <c r="AD144" s="446"/>
      <c r="AE144" s="446"/>
    </row>
    <row r="145" spans="29:31" s="389" customFormat="1" ht="32.25" hidden="1" customHeight="1">
      <c r="AC145" s="446"/>
      <c r="AD145" s="446"/>
      <c r="AE145" s="446"/>
    </row>
    <row r="146" spans="29:31" s="389" customFormat="1" ht="32.25" hidden="1" customHeight="1">
      <c r="AC146" s="446"/>
      <c r="AD146" s="446"/>
      <c r="AE146" s="446"/>
    </row>
    <row r="147" spans="29:31" s="389" customFormat="1" ht="32.25" hidden="1" customHeight="1">
      <c r="AC147" s="446"/>
      <c r="AD147" s="446"/>
      <c r="AE147" s="446"/>
    </row>
    <row r="148" spans="29:31" s="389" customFormat="1" ht="32.25" hidden="1" customHeight="1">
      <c r="AC148" s="446"/>
      <c r="AD148" s="446"/>
      <c r="AE148" s="446"/>
    </row>
    <row r="149" spans="29:31" s="389" customFormat="1" ht="32.25" hidden="1" customHeight="1">
      <c r="AC149" s="446"/>
      <c r="AD149" s="446"/>
      <c r="AE149" s="446"/>
    </row>
    <row r="150" spans="29:31" s="389" customFormat="1" ht="32.25" hidden="1" customHeight="1">
      <c r="AC150" s="446"/>
      <c r="AD150" s="446"/>
      <c r="AE150" s="446"/>
    </row>
    <row r="151" spans="29:31" s="389" customFormat="1" ht="32.25" hidden="1" customHeight="1">
      <c r="AC151" s="446"/>
      <c r="AD151" s="446"/>
      <c r="AE151" s="446"/>
    </row>
    <row r="152" spans="29:31" s="389" customFormat="1" ht="32.25" hidden="1" customHeight="1">
      <c r="AC152" s="446"/>
      <c r="AD152" s="446"/>
      <c r="AE152" s="446"/>
    </row>
    <row r="153" spans="29:31" s="389" customFormat="1" ht="32.25" hidden="1" customHeight="1">
      <c r="AC153" s="446"/>
      <c r="AD153" s="446"/>
      <c r="AE153" s="446"/>
    </row>
    <row r="154" spans="29:31" s="389" customFormat="1" ht="32.25" hidden="1" customHeight="1">
      <c r="AC154" s="446"/>
      <c r="AD154" s="446"/>
      <c r="AE154" s="446"/>
    </row>
    <row r="155" spans="29:31" s="389" customFormat="1" ht="32.25" hidden="1" customHeight="1">
      <c r="AC155" s="446"/>
      <c r="AD155" s="446"/>
      <c r="AE155" s="446"/>
    </row>
    <row r="156" spans="29:31" s="389" customFormat="1" ht="32.25" hidden="1" customHeight="1">
      <c r="AC156" s="446"/>
      <c r="AD156" s="446"/>
      <c r="AE156" s="446"/>
    </row>
    <row r="157" spans="29:31" s="389" customFormat="1" ht="32.25" hidden="1" customHeight="1">
      <c r="AC157" s="446"/>
      <c r="AD157" s="446"/>
      <c r="AE157" s="446"/>
    </row>
    <row r="158" spans="29:31" s="389" customFormat="1" ht="32.25" hidden="1" customHeight="1">
      <c r="AC158" s="446"/>
      <c r="AD158" s="446"/>
      <c r="AE158" s="446"/>
    </row>
    <row r="159" spans="29:31" s="389" customFormat="1" ht="32.25" hidden="1" customHeight="1">
      <c r="AC159" s="446"/>
      <c r="AD159" s="446"/>
      <c r="AE159" s="446"/>
    </row>
    <row r="160" spans="29:31" s="389" customFormat="1" ht="32.25" hidden="1" customHeight="1">
      <c r="AC160" s="446"/>
      <c r="AD160" s="446"/>
      <c r="AE160" s="446"/>
    </row>
    <row r="161" spans="1:36" ht="32.25" hidden="1" customHeight="1">
      <c r="B161" s="389"/>
      <c r="C161" s="389"/>
      <c r="G161" s="389"/>
    </row>
    <row r="162" spans="1:36" ht="32.25" hidden="1" customHeight="1">
      <c r="B162" s="389"/>
      <c r="C162" s="389"/>
      <c r="G162" s="389"/>
    </row>
    <row r="163" spans="1:36" ht="32.25" hidden="1" customHeight="1">
      <c r="B163" s="389"/>
      <c r="C163" s="389"/>
      <c r="G163" s="389"/>
    </row>
    <row r="164" spans="1:36" ht="32.25" hidden="1" customHeight="1">
      <c r="B164" s="389"/>
      <c r="C164" s="389"/>
      <c r="G164" s="389"/>
    </row>
    <row r="165" spans="1:36" ht="32.25" hidden="1" customHeight="1">
      <c r="B165" s="389"/>
      <c r="C165" s="389"/>
      <c r="G165" s="389"/>
    </row>
    <row r="166" spans="1:36" ht="32.25" hidden="1" customHeight="1">
      <c r="B166" s="389"/>
      <c r="C166" s="389"/>
      <c r="G166" s="389"/>
    </row>
    <row r="167" spans="1:36" ht="32.25" hidden="1" customHeight="1">
      <c r="B167" s="389"/>
      <c r="C167" s="389"/>
      <c r="G167" s="389"/>
    </row>
    <row r="168" spans="1:36" ht="32.25" hidden="1" customHeight="1">
      <c r="B168" s="389"/>
      <c r="C168" s="389"/>
      <c r="G168" s="389"/>
    </row>
    <row r="169" spans="1:36" ht="32.25" hidden="1" customHeight="1">
      <c r="B169" s="389"/>
      <c r="C169" s="389"/>
      <c r="G169" s="389"/>
    </row>
    <row r="170" spans="1:36" ht="32.25" hidden="1" customHeight="1">
      <c r="B170" s="389"/>
      <c r="C170" s="389"/>
      <c r="G170" s="389"/>
    </row>
    <row r="171" spans="1:36" ht="32.25" hidden="1" customHeight="1">
      <c r="B171" s="389"/>
      <c r="C171" s="389"/>
      <c r="G171" s="389"/>
    </row>
    <row r="172" spans="1:36" s="622" customFormat="1" ht="32.25" hidden="1" customHeight="1">
      <c r="A172" s="601"/>
      <c r="B172" s="723"/>
      <c r="C172" s="723"/>
      <c r="D172" s="724"/>
      <c r="E172" s="724"/>
      <c r="F172" s="724"/>
      <c r="G172" s="723" t="s">
        <v>106</v>
      </c>
      <c r="H172" s="725"/>
      <c r="I172" s="726"/>
      <c r="J172" s="727"/>
      <c r="K172" s="727"/>
      <c r="L172" s="727"/>
      <c r="M172" s="728"/>
      <c r="N172" s="609"/>
      <c r="O172" s="610"/>
      <c r="P172" s="611"/>
      <c r="Q172" s="729"/>
      <c r="R172" s="611"/>
      <c r="S172" s="614"/>
      <c r="T172" s="730"/>
      <c r="U172" s="616"/>
      <c r="V172" s="470"/>
      <c r="W172" s="617"/>
      <c r="X172" s="617"/>
      <c r="Y172" s="617"/>
      <c r="Z172" s="617"/>
      <c r="AA172" s="618"/>
      <c r="AB172" s="617"/>
      <c r="AC172" s="619"/>
      <c r="AD172" s="620"/>
      <c r="AE172" s="619"/>
      <c r="AF172" s="464"/>
      <c r="AG172" s="464"/>
      <c r="AH172" s="621"/>
      <c r="AI172" s="621"/>
      <c r="AJ172" s="493"/>
    </row>
    <row r="173" spans="1:36" s="622" customFormat="1" ht="32.25" hidden="1" customHeight="1">
      <c r="A173" s="601" t="e">
        <f>#REF!+1</f>
        <v>#REF!</v>
      </c>
      <c r="B173" s="673"/>
      <c r="C173" s="673"/>
      <c r="D173" s="724"/>
      <c r="E173" s="724"/>
      <c r="F173" s="724"/>
      <c r="G173" s="673" t="s">
        <v>82</v>
      </c>
      <c r="H173" s="725" t="s">
        <v>101</v>
      </c>
      <c r="I173" s="726" t="s">
        <v>84</v>
      </c>
      <c r="J173" s="727">
        <v>283.36</v>
      </c>
      <c r="K173" s="727">
        <v>283.36</v>
      </c>
      <c r="L173" s="727">
        <f>J173-K173</f>
        <v>0</v>
      </c>
      <c r="M173" s="731" t="s">
        <v>80</v>
      </c>
      <c r="N173" s="609" t="s">
        <v>83</v>
      </c>
      <c r="O173" s="732">
        <v>10</v>
      </c>
      <c r="P173" s="611" t="s">
        <v>79</v>
      </c>
      <c r="Q173" s="733">
        <v>3</v>
      </c>
      <c r="R173" s="611" t="s">
        <v>79</v>
      </c>
      <c r="S173" s="614">
        <v>3</v>
      </c>
      <c r="T173" s="730" t="s">
        <v>81</v>
      </c>
      <c r="U173" s="734">
        <v>5.0999999999999996</v>
      </c>
      <c r="V173" s="470"/>
      <c r="W173" s="617"/>
      <c r="X173" s="617"/>
      <c r="Y173" s="617"/>
      <c r="Z173" s="617"/>
      <c r="AA173" s="618">
        <v>19.23</v>
      </c>
      <c r="AB173" s="617"/>
      <c r="AC173" s="619">
        <f t="shared" ref="AC173:AC180" si="13">S173*U173*AA173</f>
        <v>294.21899999999999</v>
      </c>
      <c r="AD173" s="619"/>
      <c r="AE173" s="619">
        <f t="shared" ref="AE173:AE180" si="14">AC173-AD173</f>
        <v>294.21899999999999</v>
      </c>
      <c r="AF173" s="735"/>
      <c r="AG173" s="464"/>
      <c r="AH173" s="621">
        <f>AE173/2.5-L173</f>
        <v>117.6876</v>
      </c>
      <c r="AI173" s="621"/>
      <c r="AJ173" s="493">
        <f t="shared" ref="AJ173:AJ180" si="15">K173/J173</f>
        <v>1</v>
      </c>
    </row>
    <row r="174" spans="1:36" s="622" customFormat="1" ht="32.25" hidden="1" customHeight="1">
      <c r="A174" s="601" t="e">
        <f t="shared" ref="A174:A179" si="16">A173+1</f>
        <v>#REF!</v>
      </c>
      <c r="B174" s="602"/>
      <c r="C174" s="602"/>
      <c r="D174" s="724"/>
      <c r="E174" s="724"/>
      <c r="F174" s="724"/>
      <c r="G174" s="602" t="s">
        <v>85</v>
      </c>
      <c r="H174" s="736" t="s">
        <v>101</v>
      </c>
      <c r="I174" s="609" t="s">
        <v>84</v>
      </c>
      <c r="J174" s="607">
        <v>12.42</v>
      </c>
      <c r="K174" s="607">
        <v>12.42</v>
      </c>
      <c r="L174" s="607">
        <f t="shared" ref="L174:L180" si="17">J174-K174</f>
        <v>0</v>
      </c>
      <c r="M174" s="737" t="s">
        <v>80</v>
      </c>
      <c r="N174" s="609" t="s">
        <v>86</v>
      </c>
      <c r="O174" s="732">
        <v>10</v>
      </c>
      <c r="P174" s="611" t="s">
        <v>79</v>
      </c>
      <c r="Q174" s="729">
        <v>4</v>
      </c>
      <c r="R174" s="611" t="s">
        <v>79</v>
      </c>
      <c r="S174" s="614">
        <v>4</v>
      </c>
      <c r="T174" s="730" t="s">
        <v>81</v>
      </c>
      <c r="U174" s="616">
        <v>5.0999999999999996</v>
      </c>
      <c r="V174" s="470"/>
      <c r="W174" s="617"/>
      <c r="X174" s="617"/>
      <c r="Y174" s="617"/>
      <c r="Z174" s="617"/>
      <c r="AA174" s="618">
        <v>19.23</v>
      </c>
      <c r="AB174" s="617"/>
      <c r="AC174" s="619">
        <f t="shared" si="13"/>
        <v>392.29199999999997</v>
      </c>
      <c r="AD174" s="620"/>
      <c r="AE174" s="619">
        <f t="shared" si="14"/>
        <v>392.29199999999997</v>
      </c>
      <c r="AF174" s="464"/>
      <c r="AG174" s="464"/>
      <c r="AH174" s="621">
        <f t="shared" ref="AH174:AH180" si="18">AE174/2.5-L174</f>
        <v>156.91679999999999</v>
      </c>
      <c r="AI174" s="621"/>
      <c r="AJ174" s="493">
        <f t="shared" si="15"/>
        <v>1</v>
      </c>
    </row>
    <row r="175" spans="1:36" s="622" customFormat="1" ht="32.25" hidden="1" customHeight="1">
      <c r="A175" s="601" t="e">
        <f t="shared" si="16"/>
        <v>#REF!</v>
      </c>
      <c r="B175" s="602"/>
      <c r="C175" s="602"/>
      <c r="D175" s="724"/>
      <c r="E175" s="724"/>
      <c r="F175" s="724"/>
      <c r="G175" s="602" t="s">
        <v>87</v>
      </c>
      <c r="H175" s="736" t="s">
        <v>101</v>
      </c>
      <c r="I175" s="609" t="s">
        <v>89</v>
      </c>
      <c r="J175" s="607">
        <v>749.6</v>
      </c>
      <c r="K175" s="607">
        <v>749.6</v>
      </c>
      <c r="L175" s="607">
        <f t="shared" si="17"/>
        <v>0</v>
      </c>
      <c r="M175" s="738" t="s">
        <v>80</v>
      </c>
      <c r="N175" s="609" t="s">
        <v>88</v>
      </c>
      <c r="O175" s="610">
        <v>10</v>
      </c>
      <c r="P175" s="611" t="s">
        <v>79</v>
      </c>
      <c r="Q175" s="729">
        <v>19</v>
      </c>
      <c r="R175" s="611" t="s">
        <v>79</v>
      </c>
      <c r="S175" s="614">
        <v>19</v>
      </c>
      <c r="T175" s="730" t="s">
        <v>81</v>
      </c>
      <c r="U175" s="616">
        <v>5.0999999999999996</v>
      </c>
      <c r="V175" s="470"/>
      <c r="W175" s="617"/>
      <c r="X175" s="617"/>
      <c r="Y175" s="617"/>
      <c r="Z175" s="617"/>
      <c r="AA175" s="618">
        <v>19.23</v>
      </c>
      <c r="AB175" s="617"/>
      <c r="AC175" s="619">
        <f t="shared" si="13"/>
        <v>1863.3869999999999</v>
      </c>
      <c r="AD175" s="620"/>
      <c r="AE175" s="619">
        <f t="shared" si="14"/>
        <v>1863.3869999999999</v>
      </c>
      <c r="AF175" s="464"/>
      <c r="AG175" s="464"/>
      <c r="AH175" s="621">
        <f t="shared" si="18"/>
        <v>745.35479999999995</v>
      </c>
      <c r="AI175" s="621"/>
      <c r="AJ175" s="493">
        <f t="shared" si="15"/>
        <v>1</v>
      </c>
    </row>
    <row r="176" spans="1:36" s="622" customFormat="1" ht="32.25" hidden="1" customHeight="1">
      <c r="A176" s="601" t="e">
        <f>#REF!+1</f>
        <v>#REF!</v>
      </c>
      <c r="B176" s="602"/>
      <c r="C176" s="602"/>
      <c r="D176" s="724"/>
      <c r="E176" s="724"/>
      <c r="F176" s="724"/>
      <c r="G176" s="602" t="s">
        <v>90</v>
      </c>
      <c r="H176" s="736" t="s">
        <v>101</v>
      </c>
      <c r="I176" s="609" t="s">
        <v>84</v>
      </c>
      <c r="J176" s="607">
        <v>657</v>
      </c>
      <c r="K176" s="607">
        <v>657</v>
      </c>
      <c r="L176" s="607">
        <f t="shared" si="17"/>
        <v>0</v>
      </c>
      <c r="M176" s="608" t="s">
        <v>101</v>
      </c>
      <c r="N176" s="609" t="s">
        <v>91</v>
      </c>
      <c r="O176" s="610">
        <v>10</v>
      </c>
      <c r="P176" s="611" t="s">
        <v>79</v>
      </c>
      <c r="Q176" s="729">
        <v>4</v>
      </c>
      <c r="R176" s="611" t="s">
        <v>79</v>
      </c>
      <c r="S176" s="614">
        <v>4</v>
      </c>
      <c r="T176" s="730"/>
      <c r="U176" s="616">
        <v>5.0999999999999996</v>
      </c>
      <c r="V176" s="470"/>
      <c r="W176" s="617"/>
      <c r="X176" s="617"/>
      <c r="Y176" s="617"/>
      <c r="Z176" s="617"/>
      <c r="AA176" s="618">
        <v>19.23</v>
      </c>
      <c r="AB176" s="617"/>
      <c r="AC176" s="619">
        <f t="shared" si="13"/>
        <v>392.29199999999997</v>
      </c>
      <c r="AD176" s="620"/>
      <c r="AE176" s="619">
        <f t="shared" si="14"/>
        <v>392.29199999999997</v>
      </c>
      <c r="AF176" s="464"/>
      <c r="AG176" s="464"/>
      <c r="AH176" s="621">
        <f t="shared" si="18"/>
        <v>156.91679999999999</v>
      </c>
      <c r="AI176" s="621"/>
      <c r="AJ176" s="493">
        <f t="shared" si="15"/>
        <v>1</v>
      </c>
    </row>
    <row r="177" spans="1:36" s="622" customFormat="1" ht="32.25" hidden="1" customHeight="1">
      <c r="A177" s="601" t="e">
        <f>#REF!+1</f>
        <v>#REF!</v>
      </c>
      <c r="B177" s="602"/>
      <c r="C177" s="602"/>
      <c r="D177" s="724"/>
      <c r="E177" s="724"/>
      <c r="F177" s="724"/>
      <c r="G177" s="602" t="s">
        <v>92</v>
      </c>
      <c r="H177" s="736" t="s">
        <v>101</v>
      </c>
      <c r="I177" s="609" t="s">
        <v>84</v>
      </c>
      <c r="J177" s="607">
        <v>70.08</v>
      </c>
      <c r="K177" s="607">
        <v>70.08</v>
      </c>
      <c r="L177" s="607">
        <f t="shared" si="17"/>
        <v>0</v>
      </c>
      <c r="M177" s="608" t="s">
        <v>101</v>
      </c>
      <c r="N177" s="609" t="s">
        <v>93</v>
      </c>
      <c r="O177" s="610">
        <v>10</v>
      </c>
      <c r="P177" s="611" t="s">
        <v>79</v>
      </c>
      <c r="Q177" s="729">
        <v>4</v>
      </c>
      <c r="R177" s="611" t="s">
        <v>79</v>
      </c>
      <c r="S177" s="614">
        <v>4</v>
      </c>
      <c r="T177" s="730"/>
      <c r="U177" s="616">
        <v>5.0999999999999996</v>
      </c>
      <c r="V177" s="470"/>
      <c r="W177" s="617"/>
      <c r="X177" s="617"/>
      <c r="Y177" s="617"/>
      <c r="Z177" s="617"/>
      <c r="AA177" s="618">
        <v>19.23</v>
      </c>
      <c r="AB177" s="617"/>
      <c r="AC177" s="619">
        <f t="shared" si="13"/>
        <v>392.29199999999997</v>
      </c>
      <c r="AD177" s="620"/>
      <c r="AE177" s="619">
        <f t="shared" si="14"/>
        <v>392.29199999999997</v>
      </c>
      <c r="AF177" s="464"/>
      <c r="AG177" s="464"/>
      <c r="AH177" s="621">
        <f t="shared" si="18"/>
        <v>156.91679999999999</v>
      </c>
      <c r="AI177" s="621"/>
      <c r="AJ177" s="493">
        <f t="shared" si="15"/>
        <v>1</v>
      </c>
    </row>
    <row r="178" spans="1:36" s="622" customFormat="1" ht="32.25" hidden="1" customHeight="1">
      <c r="A178" s="601" t="e">
        <f>#REF!+1</f>
        <v>#REF!</v>
      </c>
      <c r="B178" s="602"/>
      <c r="C178" s="602"/>
      <c r="D178" s="724"/>
      <c r="E178" s="724"/>
      <c r="F178" s="724"/>
      <c r="G178" s="602" t="s">
        <v>94</v>
      </c>
      <c r="H178" s="736" t="s">
        <v>101</v>
      </c>
      <c r="I178" s="609" t="s">
        <v>84</v>
      </c>
      <c r="J178" s="607">
        <v>92.68</v>
      </c>
      <c r="K178" s="607">
        <v>92.68</v>
      </c>
      <c r="L178" s="607">
        <f t="shared" si="17"/>
        <v>0</v>
      </c>
      <c r="M178" s="608" t="s">
        <v>101</v>
      </c>
      <c r="N178" s="609" t="s">
        <v>95</v>
      </c>
      <c r="O178" s="610">
        <v>10</v>
      </c>
      <c r="P178" s="611" t="s">
        <v>79</v>
      </c>
      <c r="Q178" s="729">
        <v>3</v>
      </c>
      <c r="R178" s="611" t="s">
        <v>79</v>
      </c>
      <c r="S178" s="614">
        <v>3</v>
      </c>
      <c r="T178" s="730"/>
      <c r="U178" s="616">
        <v>5.0999999999999996</v>
      </c>
      <c r="V178" s="470"/>
      <c r="W178" s="617"/>
      <c r="X178" s="617"/>
      <c r="Y178" s="617"/>
      <c r="Z178" s="617"/>
      <c r="AA178" s="618">
        <v>19.23</v>
      </c>
      <c r="AB178" s="617"/>
      <c r="AC178" s="619">
        <f t="shared" si="13"/>
        <v>294.21899999999999</v>
      </c>
      <c r="AD178" s="620"/>
      <c r="AE178" s="619">
        <f t="shared" si="14"/>
        <v>294.21899999999999</v>
      </c>
      <c r="AF178" s="464"/>
      <c r="AG178" s="464"/>
      <c r="AH178" s="621">
        <f t="shared" si="18"/>
        <v>117.6876</v>
      </c>
      <c r="AI178" s="621"/>
      <c r="AJ178" s="493">
        <f t="shared" si="15"/>
        <v>1</v>
      </c>
    </row>
    <row r="179" spans="1:36" s="622" customFormat="1" ht="32.25" hidden="1" customHeight="1">
      <c r="A179" s="601" t="e">
        <f t="shared" si="16"/>
        <v>#REF!</v>
      </c>
      <c r="B179" s="602"/>
      <c r="C179" s="602"/>
      <c r="D179" s="724"/>
      <c r="E179" s="724"/>
      <c r="F179" s="724"/>
      <c r="G179" s="602" t="s">
        <v>96</v>
      </c>
      <c r="H179" s="736" t="s">
        <v>101</v>
      </c>
      <c r="I179" s="609" t="s">
        <v>84</v>
      </c>
      <c r="J179" s="607">
        <v>840.81</v>
      </c>
      <c r="K179" s="607">
        <v>840.81</v>
      </c>
      <c r="L179" s="607">
        <f t="shared" si="17"/>
        <v>0</v>
      </c>
      <c r="M179" s="608" t="s">
        <v>101</v>
      </c>
      <c r="N179" s="609" t="s">
        <v>97</v>
      </c>
      <c r="O179" s="610">
        <v>10</v>
      </c>
      <c r="P179" s="611" t="s">
        <v>79</v>
      </c>
      <c r="Q179" s="729">
        <v>841</v>
      </c>
      <c r="R179" s="611" t="s">
        <v>79</v>
      </c>
      <c r="S179" s="614">
        <v>841</v>
      </c>
      <c r="T179" s="730"/>
      <c r="U179" s="616">
        <v>5.0999999999999996</v>
      </c>
      <c r="V179" s="470"/>
      <c r="W179" s="617"/>
      <c r="X179" s="617"/>
      <c r="Y179" s="617"/>
      <c r="Z179" s="617"/>
      <c r="AA179" s="618">
        <v>19.23</v>
      </c>
      <c r="AB179" s="617"/>
      <c r="AC179" s="619">
        <f t="shared" si="13"/>
        <v>82479.392999999996</v>
      </c>
      <c r="AD179" s="620"/>
      <c r="AE179" s="619">
        <f t="shared" si="14"/>
        <v>82479.392999999996</v>
      </c>
      <c r="AF179" s="464"/>
      <c r="AG179" s="464"/>
      <c r="AH179" s="621">
        <f t="shared" si="18"/>
        <v>32991.7572</v>
      </c>
      <c r="AI179" s="621"/>
      <c r="AJ179" s="493">
        <f t="shared" si="15"/>
        <v>1</v>
      </c>
    </row>
    <row r="180" spans="1:36" s="622" customFormat="1" ht="32.25" hidden="1" customHeight="1">
      <c r="A180" s="601">
        <f>A60+1</f>
        <v>2</v>
      </c>
      <c r="B180" s="602"/>
      <c r="C180" s="602"/>
      <c r="D180" s="724"/>
      <c r="E180" s="724"/>
      <c r="F180" s="724"/>
      <c r="G180" s="602" t="s">
        <v>98</v>
      </c>
      <c r="H180" s="736" t="s">
        <v>101</v>
      </c>
      <c r="I180" s="611" t="s">
        <v>100</v>
      </c>
      <c r="J180" s="607">
        <v>421.86</v>
      </c>
      <c r="K180" s="607">
        <v>421.86</v>
      </c>
      <c r="L180" s="607">
        <f t="shared" si="17"/>
        <v>0</v>
      </c>
      <c r="M180" s="608" t="s">
        <v>101</v>
      </c>
      <c r="N180" s="611" t="s">
        <v>99</v>
      </c>
      <c r="O180" s="610">
        <v>10</v>
      </c>
      <c r="P180" s="611" t="s">
        <v>79</v>
      </c>
      <c r="Q180" s="729">
        <v>2</v>
      </c>
      <c r="R180" s="611" t="s">
        <v>79</v>
      </c>
      <c r="S180" s="614">
        <v>2</v>
      </c>
      <c r="T180" s="730"/>
      <c r="U180" s="616">
        <v>5.0999999999999996</v>
      </c>
      <c r="V180" s="470"/>
      <c r="W180" s="617"/>
      <c r="X180" s="617"/>
      <c r="Y180" s="617"/>
      <c r="Z180" s="617"/>
      <c r="AA180" s="618">
        <v>19.23</v>
      </c>
      <c r="AB180" s="617"/>
      <c r="AC180" s="619">
        <f t="shared" si="13"/>
        <v>196.14599999999999</v>
      </c>
      <c r="AD180" s="620"/>
      <c r="AE180" s="619">
        <f t="shared" si="14"/>
        <v>196.14599999999999</v>
      </c>
      <c r="AF180" s="464"/>
      <c r="AG180" s="464"/>
      <c r="AH180" s="621">
        <f t="shared" si="18"/>
        <v>78.458399999999997</v>
      </c>
      <c r="AI180" s="621"/>
      <c r="AJ180" s="493">
        <f t="shared" si="15"/>
        <v>1</v>
      </c>
    </row>
    <row r="181" spans="1:36" ht="32.25" hidden="1" customHeight="1">
      <c r="A181" s="471"/>
      <c r="B181" s="739"/>
      <c r="C181" s="739"/>
      <c r="D181" s="740"/>
      <c r="E181" s="740"/>
      <c r="F181" s="740"/>
      <c r="G181" s="739" t="s">
        <v>20</v>
      </c>
      <c r="H181" s="741"/>
      <c r="I181" s="693"/>
      <c r="J181" s="742">
        <f>SUM(J173:J180)</f>
        <v>3127.81</v>
      </c>
      <c r="K181" s="742">
        <f t="shared" ref="K181:L181" si="19">SUM(K173:K180)</f>
        <v>3127.81</v>
      </c>
      <c r="L181" s="742">
        <f t="shared" si="19"/>
        <v>0</v>
      </c>
      <c r="M181" s="743"/>
      <c r="N181" s="741"/>
      <c r="O181" s="744"/>
      <c r="P181" s="744"/>
      <c r="Q181" s="744"/>
      <c r="R181" s="744"/>
      <c r="S181" s="744"/>
      <c r="T181" s="745"/>
      <c r="U181" s="745"/>
      <c r="V181" s="746"/>
      <c r="W181" s="746"/>
      <c r="X181" s="746"/>
      <c r="Y181" s="746"/>
      <c r="Z181" s="746"/>
      <c r="AA181" s="746"/>
      <c r="AB181" s="747"/>
      <c r="AC181" s="742">
        <f t="shared" ref="AC181" si="20">SUM(AC173:AC180)</f>
        <v>86304.239999999991</v>
      </c>
      <c r="AD181" s="742">
        <f t="shared" ref="AD181" si="21">SUM(AD173:AD180)</f>
        <v>0</v>
      </c>
      <c r="AE181" s="742">
        <f t="shared" ref="AE181" si="22">SUM(AE173:AE180)</f>
        <v>86304.239999999991</v>
      </c>
      <c r="AF181" s="747"/>
      <c r="AG181" s="747"/>
      <c r="AH181" s="742">
        <f t="shared" ref="AH181" si="23">SUM(AH173:AH180)</f>
        <v>34521.696000000004</v>
      </c>
      <c r="AI181" s="553"/>
      <c r="AJ181" s="467"/>
    </row>
    <row r="182" spans="1:36" ht="32.25" hidden="1" customHeight="1">
      <c r="B182" s="389"/>
      <c r="C182" s="389"/>
      <c r="G182" s="389"/>
      <c r="Q182" s="748">
        <f>Q115*Q171</f>
        <v>0</v>
      </c>
    </row>
    <row r="183" spans="1:36" ht="32.25" hidden="1" customHeight="1"/>
    <row r="184" spans="1:36" ht="32.25" hidden="1" customHeight="1">
      <c r="B184" s="389"/>
      <c r="C184" s="389"/>
      <c r="G184" s="389"/>
      <c r="H184" s="722"/>
      <c r="X184" s="722"/>
    </row>
    <row r="185" spans="1:36" ht="32.25" hidden="1" customHeight="1"/>
    <row r="190" spans="1:36" ht="12.75" customHeight="1">
      <c r="B190" s="389"/>
      <c r="C190" s="389"/>
      <c r="G190" s="389"/>
    </row>
    <row r="191" spans="1:36" ht="15.75" customHeight="1">
      <c r="B191" s="389"/>
      <c r="C191" s="389"/>
      <c r="G191" s="389"/>
    </row>
  </sheetData>
  <mergeCells count="63">
    <mergeCell ref="AI8:AI9"/>
    <mergeCell ref="Y8:Y9"/>
    <mergeCell ref="Z8:Z9"/>
    <mergeCell ref="AA8:AA9"/>
    <mergeCell ref="AD8:AD9"/>
    <mergeCell ref="AB8:AB9"/>
    <mergeCell ref="AC8:AC9"/>
    <mergeCell ref="AE8:AE9"/>
    <mergeCell ref="AF8:AF9"/>
    <mergeCell ref="AG8:AG9"/>
    <mergeCell ref="AH8:AH9"/>
    <mergeCell ref="A8:A9"/>
    <mergeCell ref="V8:V9"/>
    <mergeCell ref="W8:W9"/>
    <mergeCell ref="X8:X9"/>
    <mergeCell ref="H8:H9"/>
    <mergeCell ref="O8:O9"/>
    <mergeCell ref="T8:T9"/>
    <mergeCell ref="J8:L8"/>
    <mergeCell ref="U8:U9"/>
    <mergeCell ref="I8:I9"/>
    <mergeCell ref="N8:N9"/>
    <mergeCell ref="M8:M9"/>
    <mergeCell ref="P8:S8"/>
    <mergeCell ref="B8:B9"/>
    <mergeCell ref="C8:C9"/>
    <mergeCell ref="D8:F8"/>
    <mergeCell ref="X101:X102"/>
    <mergeCell ref="Y101:Y102"/>
    <mergeCell ref="M111:T111"/>
    <mergeCell ref="U111:AA111"/>
    <mergeCell ref="H113:AB113"/>
    <mergeCell ref="M108:S108"/>
    <mergeCell ref="U108:Y108"/>
    <mergeCell ref="M109:T109"/>
    <mergeCell ref="U109:AA109"/>
    <mergeCell ref="M110:S110"/>
    <mergeCell ref="U110:Y110"/>
    <mergeCell ref="Z101:Z102"/>
    <mergeCell ref="AA101:AA102"/>
    <mergeCell ref="AB101:AB102"/>
    <mergeCell ref="M101:M102"/>
    <mergeCell ref="N101:N102"/>
    <mergeCell ref="A101:A102"/>
    <mergeCell ref="G101:G102"/>
    <mergeCell ref="H101:H102"/>
    <mergeCell ref="I101:I102"/>
    <mergeCell ref="J101:L101"/>
    <mergeCell ref="B101:B102"/>
    <mergeCell ref="C101:C102"/>
    <mergeCell ref="D101:F101"/>
    <mergeCell ref="AF101:AF102"/>
    <mergeCell ref="AG101:AG102"/>
    <mergeCell ref="AH101:AH102"/>
    <mergeCell ref="AI101:AI102"/>
    <mergeCell ref="AC101:AE101"/>
    <mergeCell ref="G8:G9"/>
    <mergeCell ref="W101:W102"/>
    <mergeCell ref="O101:O102"/>
    <mergeCell ref="P101:S101"/>
    <mergeCell ref="T101:T102"/>
    <mergeCell ref="U101:U102"/>
    <mergeCell ref="V101:V102"/>
  </mergeCells>
  <pageMargins left="0.5" right="0.39" top="0.37" bottom="0.2" header="0.17" footer="0.17"/>
  <pageSetup paperSize="9" scale="80" orientation="landscape" r:id="rId1"/>
  <headerFooter alignWithMargins="0">
    <oddFooter>&amp;C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16"/>
  <sheetViews>
    <sheetView topLeftCell="B1" workbookViewId="0">
      <selection activeCell="K18" sqref="K18"/>
    </sheetView>
  </sheetViews>
  <sheetFormatPr defaultColWidth="9.140625" defaultRowHeight="12.75"/>
  <cols>
    <col min="1" max="1" width="4.5703125" style="64" customWidth="1"/>
    <col min="2" max="2" width="10" style="65" customWidth="1"/>
    <col min="3" max="3" width="9.42578125" style="65" customWidth="1"/>
    <col min="4" max="4" width="9.140625" style="65" customWidth="1"/>
    <col min="5" max="5" width="8.85546875" style="65" customWidth="1"/>
    <col min="6" max="6" width="10.42578125" style="65" customWidth="1"/>
    <col min="7" max="7" width="11.28515625" style="65" customWidth="1"/>
    <col min="8" max="8" width="9.85546875" style="65" customWidth="1"/>
    <col min="9" max="9" width="10.7109375" style="65" customWidth="1"/>
    <col min="10" max="10" width="10.5703125" style="65" customWidth="1"/>
    <col min="11" max="11" width="10.140625" style="65" customWidth="1"/>
    <col min="12" max="12" width="8" style="65" customWidth="1"/>
    <col min="13" max="13" width="5.7109375" style="65" customWidth="1"/>
    <col min="14" max="14" width="7.7109375" style="65" customWidth="1"/>
    <col min="15" max="15" width="8.42578125" style="65" customWidth="1"/>
    <col min="16" max="18" width="9.140625" style="66" customWidth="1"/>
    <col min="19" max="19" width="18.42578125" style="66" customWidth="1"/>
    <col min="20" max="20" width="21" style="66" customWidth="1"/>
    <col min="21" max="21" width="14.85546875" style="66" customWidth="1"/>
    <col min="22" max="22" width="15" style="66" customWidth="1"/>
    <col min="23" max="23" width="12.7109375" style="66" customWidth="1"/>
    <col min="24" max="24" width="9.140625" style="66" customWidth="1"/>
    <col min="25" max="256" width="9.140625" style="66"/>
    <col min="257" max="257" width="3.28515625" style="66" customWidth="1"/>
    <col min="258" max="258" width="7" style="66" customWidth="1"/>
    <col min="259" max="259" width="10" style="66" customWidth="1"/>
    <col min="260" max="260" width="10.42578125" style="66" customWidth="1"/>
    <col min="261" max="261" width="9.85546875" style="66" customWidth="1"/>
    <col min="262" max="262" width="10.42578125" style="66" customWidth="1"/>
    <col min="263" max="263" width="11.28515625" style="66" customWidth="1"/>
    <col min="264" max="264" width="14.140625" style="66" customWidth="1"/>
    <col min="265" max="265" width="8.85546875" style="66" customWidth="1"/>
    <col min="266" max="266" width="9.140625" style="66" customWidth="1"/>
    <col min="267" max="267" width="8.42578125" style="66" customWidth="1"/>
    <col min="268" max="268" width="17.7109375" style="66" customWidth="1"/>
    <col min="269" max="269" width="8.85546875" style="66" customWidth="1"/>
    <col min="270" max="270" width="9" style="66" customWidth="1"/>
    <col min="271" max="271" width="8.42578125" style="66" customWidth="1"/>
    <col min="272" max="512" width="9.140625" style="66"/>
    <col min="513" max="513" width="3.28515625" style="66" customWidth="1"/>
    <col min="514" max="514" width="7" style="66" customWidth="1"/>
    <col min="515" max="515" width="10" style="66" customWidth="1"/>
    <col min="516" max="516" width="10.42578125" style="66" customWidth="1"/>
    <col min="517" max="517" width="9.85546875" style="66" customWidth="1"/>
    <col min="518" max="518" width="10.42578125" style="66" customWidth="1"/>
    <col min="519" max="519" width="11.28515625" style="66" customWidth="1"/>
    <col min="520" max="520" width="14.140625" style="66" customWidth="1"/>
    <col min="521" max="521" width="8.85546875" style="66" customWidth="1"/>
    <col min="522" max="522" width="9.140625" style="66" customWidth="1"/>
    <col min="523" max="523" width="8.42578125" style="66" customWidth="1"/>
    <col min="524" max="524" width="17.7109375" style="66" customWidth="1"/>
    <col min="525" max="525" width="8.85546875" style="66" customWidth="1"/>
    <col min="526" max="526" width="9" style="66" customWidth="1"/>
    <col min="527" max="527" width="8.42578125" style="66" customWidth="1"/>
    <col min="528" max="768" width="9.140625" style="66"/>
    <col min="769" max="769" width="3.28515625" style="66" customWidth="1"/>
    <col min="770" max="770" width="7" style="66" customWidth="1"/>
    <col min="771" max="771" width="10" style="66" customWidth="1"/>
    <col min="772" max="772" width="10.42578125" style="66" customWidth="1"/>
    <col min="773" max="773" width="9.85546875" style="66" customWidth="1"/>
    <col min="774" max="774" width="10.42578125" style="66" customWidth="1"/>
    <col min="775" max="775" width="11.28515625" style="66" customWidth="1"/>
    <col min="776" max="776" width="14.140625" style="66" customWidth="1"/>
    <col min="777" max="777" width="8.85546875" style="66" customWidth="1"/>
    <col min="778" max="778" width="9.140625" style="66" customWidth="1"/>
    <col min="779" max="779" width="8.42578125" style="66" customWidth="1"/>
    <col min="780" max="780" width="17.7109375" style="66" customWidth="1"/>
    <col min="781" max="781" width="8.85546875" style="66" customWidth="1"/>
    <col min="782" max="782" width="9" style="66" customWidth="1"/>
    <col min="783" max="783" width="8.42578125" style="66" customWidth="1"/>
    <col min="784" max="1024" width="9.140625" style="66"/>
    <col min="1025" max="1025" width="3.28515625" style="66" customWidth="1"/>
    <col min="1026" max="1026" width="7" style="66" customWidth="1"/>
    <col min="1027" max="1027" width="10" style="66" customWidth="1"/>
    <col min="1028" max="1028" width="10.42578125" style="66" customWidth="1"/>
    <col min="1029" max="1029" width="9.85546875" style="66" customWidth="1"/>
    <col min="1030" max="1030" width="10.42578125" style="66" customWidth="1"/>
    <col min="1031" max="1031" width="11.28515625" style="66" customWidth="1"/>
    <col min="1032" max="1032" width="14.140625" style="66" customWidth="1"/>
    <col min="1033" max="1033" width="8.85546875" style="66" customWidth="1"/>
    <col min="1034" max="1034" width="9.140625" style="66" customWidth="1"/>
    <col min="1035" max="1035" width="8.42578125" style="66" customWidth="1"/>
    <col min="1036" max="1036" width="17.7109375" style="66" customWidth="1"/>
    <col min="1037" max="1037" width="8.85546875" style="66" customWidth="1"/>
    <col min="1038" max="1038" width="9" style="66" customWidth="1"/>
    <col min="1039" max="1039" width="8.42578125" style="66" customWidth="1"/>
    <col min="1040" max="1280" width="9.140625" style="66"/>
    <col min="1281" max="1281" width="3.28515625" style="66" customWidth="1"/>
    <col min="1282" max="1282" width="7" style="66" customWidth="1"/>
    <col min="1283" max="1283" width="10" style="66" customWidth="1"/>
    <col min="1284" max="1284" width="10.42578125" style="66" customWidth="1"/>
    <col min="1285" max="1285" width="9.85546875" style="66" customWidth="1"/>
    <col min="1286" max="1286" width="10.42578125" style="66" customWidth="1"/>
    <col min="1287" max="1287" width="11.28515625" style="66" customWidth="1"/>
    <col min="1288" max="1288" width="14.140625" style="66" customWidth="1"/>
    <col min="1289" max="1289" width="8.85546875" style="66" customWidth="1"/>
    <col min="1290" max="1290" width="9.140625" style="66" customWidth="1"/>
    <col min="1291" max="1291" width="8.42578125" style="66" customWidth="1"/>
    <col min="1292" max="1292" width="17.7109375" style="66" customWidth="1"/>
    <col min="1293" max="1293" width="8.85546875" style="66" customWidth="1"/>
    <col min="1294" max="1294" width="9" style="66" customWidth="1"/>
    <col min="1295" max="1295" width="8.42578125" style="66" customWidth="1"/>
    <col min="1296" max="1536" width="9.140625" style="66"/>
    <col min="1537" max="1537" width="3.28515625" style="66" customWidth="1"/>
    <col min="1538" max="1538" width="7" style="66" customWidth="1"/>
    <col min="1539" max="1539" width="10" style="66" customWidth="1"/>
    <col min="1540" max="1540" width="10.42578125" style="66" customWidth="1"/>
    <col min="1541" max="1541" width="9.85546875" style="66" customWidth="1"/>
    <col min="1542" max="1542" width="10.42578125" style="66" customWidth="1"/>
    <col min="1543" max="1543" width="11.28515625" style="66" customWidth="1"/>
    <col min="1544" max="1544" width="14.140625" style="66" customWidth="1"/>
    <col min="1545" max="1545" width="8.85546875" style="66" customWidth="1"/>
    <col min="1546" max="1546" width="9.140625" style="66" customWidth="1"/>
    <col min="1547" max="1547" width="8.42578125" style="66" customWidth="1"/>
    <col min="1548" max="1548" width="17.7109375" style="66" customWidth="1"/>
    <col min="1549" max="1549" width="8.85546875" style="66" customWidth="1"/>
    <col min="1550" max="1550" width="9" style="66" customWidth="1"/>
    <col min="1551" max="1551" width="8.42578125" style="66" customWidth="1"/>
    <col min="1552" max="1792" width="9.140625" style="66"/>
    <col min="1793" max="1793" width="3.28515625" style="66" customWidth="1"/>
    <col min="1794" max="1794" width="7" style="66" customWidth="1"/>
    <col min="1795" max="1795" width="10" style="66" customWidth="1"/>
    <col min="1796" max="1796" width="10.42578125" style="66" customWidth="1"/>
    <col min="1797" max="1797" width="9.85546875" style="66" customWidth="1"/>
    <col min="1798" max="1798" width="10.42578125" style="66" customWidth="1"/>
    <col min="1799" max="1799" width="11.28515625" style="66" customWidth="1"/>
    <col min="1800" max="1800" width="14.140625" style="66" customWidth="1"/>
    <col min="1801" max="1801" width="8.85546875" style="66" customWidth="1"/>
    <col min="1802" max="1802" width="9.140625" style="66" customWidth="1"/>
    <col min="1803" max="1803" width="8.42578125" style="66" customWidth="1"/>
    <col min="1804" max="1804" width="17.7109375" style="66" customWidth="1"/>
    <col min="1805" max="1805" width="8.85546875" style="66" customWidth="1"/>
    <col min="1806" max="1806" width="9" style="66" customWidth="1"/>
    <col min="1807" max="1807" width="8.42578125" style="66" customWidth="1"/>
    <col min="1808" max="2048" width="9.140625" style="66"/>
    <col min="2049" max="2049" width="3.28515625" style="66" customWidth="1"/>
    <col min="2050" max="2050" width="7" style="66" customWidth="1"/>
    <col min="2051" max="2051" width="10" style="66" customWidth="1"/>
    <col min="2052" max="2052" width="10.42578125" style="66" customWidth="1"/>
    <col min="2053" max="2053" width="9.85546875" style="66" customWidth="1"/>
    <col min="2054" max="2054" width="10.42578125" style="66" customWidth="1"/>
    <col min="2055" max="2055" width="11.28515625" style="66" customWidth="1"/>
    <col min="2056" max="2056" width="14.140625" style="66" customWidth="1"/>
    <col min="2057" max="2057" width="8.85546875" style="66" customWidth="1"/>
    <col min="2058" max="2058" width="9.140625" style="66" customWidth="1"/>
    <col min="2059" max="2059" width="8.42578125" style="66" customWidth="1"/>
    <col min="2060" max="2060" width="17.7109375" style="66" customWidth="1"/>
    <col min="2061" max="2061" width="8.85546875" style="66" customWidth="1"/>
    <col min="2062" max="2062" width="9" style="66" customWidth="1"/>
    <col min="2063" max="2063" width="8.42578125" style="66" customWidth="1"/>
    <col min="2064" max="2304" width="9.140625" style="66"/>
    <col min="2305" max="2305" width="3.28515625" style="66" customWidth="1"/>
    <col min="2306" max="2306" width="7" style="66" customWidth="1"/>
    <col min="2307" max="2307" width="10" style="66" customWidth="1"/>
    <col min="2308" max="2308" width="10.42578125" style="66" customWidth="1"/>
    <col min="2309" max="2309" width="9.85546875" style="66" customWidth="1"/>
    <col min="2310" max="2310" width="10.42578125" style="66" customWidth="1"/>
    <col min="2311" max="2311" width="11.28515625" style="66" customWidth="1"/>
    <col min="2312" max="2312" width="14.140625" style="66" customWidth="1"/>
    <col min="2313" max="2313" width="8.85546875" style="66" customWidth="1"/>
    <col min="2314" max="2314" width="9.140625" style="66" customWidth="1"/>
    <col min="2315" max="2315" width="8.42578125" style="66" customWidth="1"/>
    <col min="2316" max="2316" width="17.7109375" style="66" customWidth="1"/>
    <col min="2317" max="2317" width="8.85546875" style="66" customWidth="1"/>
    <col min="2318" max="2318" width="9" style="66" customWidth="1"/>
    <col min="2319" max="2319" width="8.42578125" style="66" customWidth="1"/>
    <col min="2320" max="2560" width="9.140625" style="66"/>
    <col min="2561" max="2561" width="3.28515625" style="66" customWidth="1"/>
    <col min="2562" max="2562" width="7" style="66" customWidth="1"/>
    <col min="2563" max="2563" width="10" style="66" customWidth="1"/>
    <col min="2564" max="2564" width="10.42578125" style="66" customWidth="1"/>
    <col min="2565" max="2565" width="9.85546875" style="66" customWidth="1"/>
    <col min="2566" max="2566" width="10.42578125" style="66" customWidth="1"/>
    <col min="2567" max="2567" width="11.28515625" style="66" customWidth="1"/>
    <col min="2568" max="2568" width="14.140625" style="66" customWidth="1"/>
    <col min="2569" max="2569" width="8.85546875" style="66" customWidth="1"/>
    <col min="2570" max="2570" width="9.140625" style="66" customWidth="1"/>
    <col min="2571" max="2571" width="8.42578125" style="66" customWidth="1"/>
    <col min="2572" max="2572" width="17.7109375" style="66" customWidth="1"/>
    <col min="2573" max="2573" width="8.85546875" style="66" customWidth="1"/>
    <col min="2574" max="2574" width="9" style="66" customWidth="1"/>
    <col min="2575" max="2575" width="8.42578125" style="66" customWidth="1"/>
    <col min="2576" max="2816" width="9.140625" style="66"/>
    <col min="2817" max="2817" width="3.28515625" style="66" customWidth="1"/>
    <col min="2818" max="2818" width="7" style="66" customWidth="1"/>
    <col min="2819" max="2819" width="10" style="66" customWidth="1"/>
    <col min="2820" max="2820" width="10.42578125" style="66" customWidth="1"/>
    <col min="2821" max="2821" width="9.85546875" style="66" customWidth="1"/>
    <col min="2822" max="2822" width="10.42578125" style="66" customWidth="1"/>
    <col min="2823" max="2823" width="11.28515625" style="66" customWidth="1"/>
    <col min="2824" max="2824" width="14.140625" style="66" customWidth="1"/>
    <col min="2825" max="2825" width="8.85546875" style="66" customWidth="1"/>
    <col min="2826" max="2826" width="9.140625" style="66" customWidth="1"/>
    <col min="2827" max="2827" width="8.42578125" style="66" customWidth="1"/>
    <col min="2828" max="2828" width="17.7109375" style="66" customWidth="1"/>
    <col min="2829" max="2829" width="8.85546875" style="66" customWidth="1"/>
    <col min="2830" max="2830" width="9" style="66" customWidth="1"/>
    <col min="2831" max="2831" width="8.42578125" style="66" customWidth="1"/>
    <col min="2832" max="3072" width="9.140625" style="66"/>
    <col min="3073" max="3073" width="3.28515625" style="66" customWidth="1"/>
    <col min="3074" max="3074" width="7" style="66" customWidth="1"/>
    <col min="3075" max="3075" width="10" style="66" customWidth="1"/>
    <col min="3076" max="3076" width="10.42578125" style="66" customWidth="1"/>
    <col min="3077" max="3077" width="9.85546875" style="66" customWidth="1"/>
    <col min="3078" max="3078" width="10.42578125" style="66" customWidth="1"/>
    <col min="3079" max="3079" width="11.28515625" style="66" customWidth="1"/>
    <col min="3080" max="3080" width="14.140625" style="66" customWidth="1"/>
    <col min="3081" max="3081" width="8.85546875" style="66" customWidth="1"/>
    <col min="3082" max="3082" width="9.140625" style="66" customWidth="1"/>
    <col min="3083" max="3083" width="8.42578125" style="66" customWidth="1"/>
    <col min="3084" max="3084" width="17.7109375" style="66" customWidth="1"/>
    <col min="3085" max="3085" width="8.85546875" style="66" customWidth="1"/>
    <col min="3086" max="3086" width="9" style="66" customWidth="1"/>
    <col min="3087" max="3087" width="8.42578125" style="66" customWidth="1"/>
    <col min="3088" max="3328" width="9.140625" style="66"/>
    <col min="3329" max="3329" width="3.28515625" style="66" customWidth="1"/>
    <col min="3330" max="3330" width="7" style="66" customWidth="1"/>
    <col min="3331" max="3331" width="10" style="66" customWidth="1"/>
    <col min="3332" max="3332" width="10.42578125" style="66" customWidth="1"/>
    <col min="3333" max="3333" width="9.85546875" style="66" customWidth="1"/>
    <col min="3334" max="3334" width="10.42578125" style="66" customWidth="1"/>
    <col min="3335" max="3335" width="11.28515625" style="66" customWidth="1"/>
    <col min="3336" max="3336" width="14.140625" style="66" customWidth="1"/>
    <col min="3337" max="3337" width="8.85546875" style="66" customWidth="1"/>
    <col min="3338" max="3338" width="9.140625" style="66" customWidth="1"/>
    <col min="3339" max="3339" width="8.42578125" style="66" customWidth="1"/>
    <col min="3340" max="3340" width="17.7109375" style="66" customWidth="1"/>
    <col min="3341" max="3341" width="8.85546875" style="66" customWidth="1"/>
    <col min="3342" max="3342" width="9" style="66" customWidth="1"/>
    <col min="3343" max="3343" width="8.42578125" style="66" customWidth="1"/>
    <col min="3344" max="3584" width="9.140625" style="66"/>
    <col min="3585" max="3585" width="3.28515625" style="66" customWidth="1"/>
    <col min="3586" max="3586" width="7" style="66" customWidth="1"/>
    <col min="3587" max="3587" width="10" style="66" customWidth="1"/>
    <col min="3588" max="3588" width="10.42578125" style="66" customWidth="1"/>
    <col min="3589" max="3589" width="9.85546875" style="66" customWidth="1"/>
    <col min="3590" max="3590" width="10.42578125" style="66" customWidth="1"/>
    <col min="3591" max="3591" width="11.28515625" style="66" customWidth="1"/>
    <col min="3592" max="3592" width="14.140625" style="66" customWidth="1"/>
    <col min="3593" max="3593" width="8.85546875" style="66" customWidth="1"/>
    <col min="3594" max="3594" width="9.140625" style="66" customWidth="1"/>
    <col min="3595" max="3595" width="8.42578125" style="66" customWidth="1"/>
    <col min="3596" max="3596" width="17.7109375" style="66" customWidth="1"/>
    <col min="3597" max="3597" width="8.85546875" style="66" customWidth="1"/>
    <col min="3598" max="3598" width="9" style="66" customWidth="1"/>
    <col min="3599" max="3599" width="8.42578125" style="66" customWidth="1"/>
    <col min="3600" max="3840" width="9.140625" style="66"/>
    <col min="3841" max="3841" width="3.28515625" style="66" customWidth="1"/>
    <col min="3842" max="3842" width="7" style="66" customWidth="1"/>
    <col min="3843" max="3843" width="10" style="66" customWidth="1"/>
    <col min="3844" max="3844" width="10.42578125" style="66" customWidth="1"/>
    <col min="3845" max="3845" width="9.85546875" style="66" customWidth="1"/>
    <col min="3846" max="3846" width="10.42578125" style="66" customWidth="1"/>
    <col min="3847" max="3847" width="11.28515625" style="66" customWidth="1"/>
    <col min="3848" max="3848" width="14.140625" style="66" customWidth="1"/>
    <col min="3849" max="3849" width="8.85546875" style="66" customWidth="1"/>
    <col min="3850" max="3850" width="9.140625" style="66" customWidth="1"/>
    <col min="3851" max="3851" width="8.42578125" style="66" customWidth="1"/>
    <col min="3852" max="3852" width="17.7109375" style="66" customWidth="1"/>
    <col min="3853" max="3853" width="8.85546875" style="66" customWidth="1"/>
    <col min="3854" max="3854" width="9" style="66" customWidth="1"/>
    <col min="3855" max="3855" width="8.42578125" style="66" customWidth="1"/>
    <col min="3856" max="4096" width="9.140625" style="66"/>
    <col min="4097" max="4097" width="3.28515625" style="66" customWidth="1"/>
    <col min="4098" max="4098" width="7" style="66" customWidth="1"/>
    <col min="4099" max="4099" width="10" style="66" customWidth="1"/>
    <col min="4100" max="4100" width="10.42578125" style="66" customWidth="1"/>
    <col min="4101" max="4101" width="9.85546875" style="66" customWidth="1"/>
    <col min="4102" max="4102" width="10.42578125" style="66" customWidth="1"/>
    <col min="4103" max="4103" width="11.28515625" style="66" customWidth="1"/>
    <col min="4104" max="4104" width="14.140625" style="66" customWidth="1"/>
    <col min="4105" max="4105" width="8.85546875" style="66" customWidth="1"/>
    <col min="4106" max="4106" width="9.140625" style="66" customWidth="1"/>
    <col min="4107" max="4107" width="8.42578125" style="66" customWidth="1"/>
    <col min="4108" max="4108" width="17.7109375" style="66" customWidth="1"/>
    <col min="4109" max="4109" width="8.85546875" style="66" customWidth="1"/>
    <col min="4110" max="4110" width="9" style="66" customWidth="1"/>
    <col min="4111" max="4111" width="8.42578125" style="66" customWidth="1"/>
    <col min="4112" max="4352" width="9.140625" style="66"/>
    <col min="4353" max="4353" width="3.28515625" style="66" customWidth="1"/>
    <col min="4354" max="4354" width="7" style="66" customWidth="1"/>
    <col min="4355" max="4355" width="10" style="66" customWidth="1"/>
    <col min="4356" max="4356" width="10.42578125" style="66" customWidth="1"/>
    <col min="4357" max="4357" width="9.85546875" style="66" customWidth="1"/>
    <col min="4358" max="4358" width="10.42578125" style="66" customWidth="1"/>
    <col min="4359" max="4359" width="11.28515625" style="66" customWidth="1"/>
    <col min="4360" max="4360" width="14.140625" style="66" customWidth="1"/>
    <col min="4361" max="4361" width="8.85546875" style="66" customWidth="1"/>
    <col min="4362" max="4362" width="9.140625" style="66" customWidth="1"/>
    <col min="4363" max="4363" width="8.42578125" style="66" customWidth="1"/>
    <col min="4364" max="4364" width="17.7109375" style="66" customWidth="1"/>
    <col min="4365" max="4365" width="8.85546875" style="66" customWidth="1"/>
    <col min="4366" max="4366" width="9" style="66" customWidth="1"/>
    <col min="4367" max="4367" width="8.42578125" style="66" customWidth="1"/>
    <col min="4368" max="4608" width="9.140625" style="66"/>
    <col min="4609" max="4609" width="3.28515625" style="66" customWidth="1"/>
    <col min="4610" max="4610" width="7" style="66" customWidth="1"/>
    <col min="4611" max="4611" width="10" style="66" customWidth="1"/>
    <col min="4612" max="4612" width="10.42578125" style="66" customWidth="1"/>
    <col min="4613" max="4613" width="9.85546875" style="66" customWidth="1"/>
    <col min="4614" max="4614" width="10.42578125" style="66" customWidth="1"/>
    <col min="4615" max="4615" width="11.28515625" style="66" customWidth="1"/>
    <col min="4616" max="4616" width="14.140625" style="66" customWidth="1"/>
    <col min="4617" max="4617" width="8.85546875" style="66" customWidth="1"/>
    <col min="4618" max="4618" width="9.140625" style="66" customWidth="1"/>
    <col min="4619" max="4619" width="8.42578125" style="66" customWidth="1"/>
    <col min="4620" max="4620" width="17.7109375" style="66" customWidth="1"/>
    <col min="4621" max="4621" width="8.85546875" style="66" customWidth="1"/>
    <col min="4622" max="4622" width="9" style="66" customWidth="1"/>
    <col min="4623" max="4623" width="8.42578125" style="66" customWidth="1"/>
    <col min="4624" max="4864" width="9.140625" style="66"/>
    <col min="4865" max="4865" width="3.28515625" style="66" customWidth="1"/>
    <col min="4866" max="4866" width="7" style="66" customWidth="1"/>
    <col min="4867" max="4867" width="10" style="66" customWidth="1"/>
    <col min="4868" max="4868" width="10.42578125" style="66" customWidth="1"/>
    <col min="4869" max="4869" width="9.85546875" style="66" customWidth="1"/>
    <col min="4870" max="4870" width="10.42578125" style="66" customWidth="1"/>
    <col min="4871" max="4871" width="11.28515625" style="66" customWidth="1"/>
    <col min="4872" max="4872" width="14.140625" style="66" customWidth="1"/>
    <col min="4873" max="4873" width="8.85546875" style="66" customWidth="1"/>
    <col min="4874" max="4874" width="9.140625" style="66" customWidth="1"/>
    <col min="4875" max="4875" width="8.42578125" style="66" customWidth="1"/>
    <col min="4876" max="4876" width="17.7109375" style="66" customWidth="1"/>
    <col min="4877" max="4877" width="8.85546875" style="66" customWidth="1"/>
    <col min="4878" max="4878" width="9" style="66" customWidth="1"/>
    <col min="4879" max="4879" width="8.42578125" style="66" customWidth="1"/>
    <col min="4880" max="5120" width="9.140625" style="66"/>
    <col min="5121" max="5121" width="3.28515625" style="66" customWidth="1"/>
    <col min="5122" max="5122" width="7" style="66" customWidth="1"/>
    <col min="5123" max="5123" width="10" style="66" customWidth="1"/>
    <col min="5124" max="5124" width="10.42578125" style="66" customWidth="1"/>
    <col min="5125" max="5125" width="9.85546875" style="66" customWidth="1"/>
    <col min="5126" max="5126" width="10.42578125" style="66" customWidth="1"/>
    <col min="5127" max="5127" width="11.28515625" style="66" customWidth="1"/>
    <col min="5128" max="5128" width="14.140625" style="66" customWidth="1"/>
    <col min="5129" max="5129" width="8.85546875" style="66" customWidth="1"/>
    <col min="5130" max="5130" width="9.140625" style="66" customWidth="1"/>
    <col min="5131" max="5131" width="8.42578125" style="66" customWidth="1"/>
    <col min="5132" max="5132" width="17.7109375" style="66" customWidth="1"/>
    <col min="5133" max="5133" width="8.85546875" style="66" customWidth="1"/>
    <col min="5134" max="5134" width="9" style="66" customWidth="1"/>
    <col min="5135" max="5135" width="8.42578125" style="66" customWidth="1"/>
    <col min="5136" max="5376" width="9.140625" style="66"/>
    <col min="5377" max="5377" width="3.28515625" style="66" customWidth="1"/>
    <col min="5378" max="5378" width="7" style="66" customWidth="1"/>
    <col min="5379" max="5379" width="10" style="66" customWidth="1"/>
    <col min="5380" max="5380" width="10.42578125" style="66" customWidth="1"/>
    <col min="5381" max="5381" width="9.85546875" style="66" customWidth="1"/>
    <col min="5382" max="5382" width="10.42578125" style="66" customWidth="1"/>
    <col min="5383" max="5383" width="11.28515625" style="66" customWidth="1"/>
    <col min="5384" max="5384" width="14.140625" style="66" customWidth="1"/>
    <col min="5385" max="5385" width="8.85546875" style="66" customWidth="1"/>
    <col min="5386" max="5386" width="9.140625" style="66" customWidth="1"/>
    <col min="5387" max="5387" width="8.42578125" style="66" customWidth="1"/>
    <col min="5388" max="5388" width="17.7109375" style="66" customWidth="1"/>
    <col min="5389" max="5389" width="8.85546875" style="66" customWidth="1"/>
    <col min="5390" max="5390" width="9" style="66" customWidth="1"/>
    <col min="5391" max="5391" width="8.42578125" style="66" customWidth="1"/>
    <col min="5392" max="5632" width="9.140625" style="66"/>
    <col min="5633" max="5633" width="3.28515625" style="66" customWidth="1"/>
    <col min="5634" max="5634" width="7" style="66" customWidth="1"/>
    <col min="5635" max="5635" width="10" style="66" customWidth="1"/>
    <col min="5636" max="5636" width="10.42578125" style="66" customWidth="1"/>
    <col min="5637" max="5637" width="9.85546875" style="66" customWidth="1"/>
    <col min="5638" max="5638" width="10.42578125" style="66" customWidth="1"/>
    <col min="5639" max="5639" width="11.28515625" style="66" customWidth="1"/>
    <col min="5640" max="5640" width="14.140625" style="66" customWidth="1"/>
    <col min="5641" max="5641" width="8.85546875" style="66" customWidth="1"/>
    <col min="5642" max="5642" width="9.140625" style="66" customWidth="1"/>
    <col min="5643" max="5643" width="8.42578125" style="66" customWidth="1"/>
    <col min="5644" max="5644" width="17.7109375" style="66" customWidth="1"/>
    <col min="5645" max="5645" width="8.85546875" style="66" customWidth="1"/>
    <col min="5646" max="5646" width="9" style="66" customWidth="1"/>
    <col min="5647" max="5647" width="8.42578125" style="66" customWidth="1"/>
    <col min="5648" max="5888" width="9.140625" style="66"/>
    <col min="5889" max="5889" width="3.28515625" style="66" customWidth="1"/>
    <col min="5890" max="5890" width="7" style="66" customWidth="1"/>
    <col min="5891" max="5891" width="10" style="66" customWidth="1"/>
    <col min="5892" max="5892" width="10.42578125" style="66" customWidth="1"/>
    <col min="5893" max="5893" width="9.85546875" style="66" customWidth="1"/>
    <col min="5894" max="5894" width="10.42578125" style="66" customWidth="1"/>
    <col min="5895" max="5895" width="11.28515625" style="66" customWidth="1"/>
    <col min="5896" max="5896" width="14.140625" style="66" customWidth="1"/>
    <col min="5897" max="5897" width="8.85546875" style="66" customWidth="1"/>
    <col min="5898" max="5898" width="9.140625" style="66" customWidth="1"/>
    <col min="5899" max="5899" width="8.42578125" style="66" customWidth="1"/>
    <col min="5900" max="5900" width="17.7109375" style="66" customWidth="1"/>
    <col min="5901" max="5901" width="8.85546875" style="66" customWidth="1"/>
    <col min="5902" max="5902" width="9" style="66" customWidth="1"/>
    <col min="5903" max="5903" width="8.42578125" style="66" customWidth="1"/>
    <col min="5904" max="6144" width="9.140625" style="66"/>
    <col min="6145" max="6145" width="3.28515625" style="66" customWidth="1"/>
    <col min="6146" max="6146" width="7" style="66" customWidth="1"/>
    <col min="6147" max="6147" width="10" style="66" customWidth="1"/>
    <col min="6148" max="6148" width="10.42578125" style="66" customWidth="1"/>
    <col min="6149" max="6149" width="9.85546875" style="66" customWidth="1"/>
    <col min="6150" max="6150" width="10.42578125" style="66" customWidth="1"/>
    <col min="6151" max="6151" width="11.28515625" style="66" customWidth="1"/>
    <col min="6152" max="6152" width="14.140625" style="66" customWidth="1"/>
    <col min="6153" max="6153" width="8.85546875" style="66" customWidth="1"/>
    <col min="6154" max="6154" width="9.140625" style="66" customWidth="1"/>
    <col min="6155" max="6155" width="8.42578125" style="66" customWidth="1"/>
    <col min="6156" max="6156" width="17.7109375" style="66" customWidth="1"/>
    <col min="6157" max="6157" width="8.85546875" style="66" customWidth="1"/>
    <col min="6158" max="6158" width="9" style="66" customWidth="1"/>
    <col min="6159" max="6159" width="8.42578125" style="66" customWidth="1"/>
    <col min="6160" max="6400" width="9.140625" style="66"/>
    <col min="6401" max="6401" width="3.28515625" style="66" customWidth="1"/>
    <col min="6402" max="6402" width="7" style="66" customWidth="1"/>
    <col min="6403" max="6403" width="10" style="66" customWidth="1"/>
    <col min="6404" max="6404" width="10.42578125" style="66" customWidth="1"/>
    <col min="6405" max="6405" width="9.85546875" style="66" customWidth="1"/>
    <col min="6406" max="6406" width="10.42578125" style="66" customWidth="1"/>
    <col min="6407" max="6407" width="11.28515625" style="66" customWidth="1"/>
    <col min="6408" max="6408" width="14.140625" style="66" customWidth="1"/>
    <col min="6409" max="6409" width="8.85546875" style="66" customWidth="1"/>
    <col min="6410" max="6410" width="9.140625" style="66" customWidth="1"/>
    <col min="6411" max="6411" width="8.42578125" style="66" customWidth="1"/>
    <col min="6412" max="6412" width="17.7109375" style="66" customWidth="1"/>
    <col min="6413" max="6413" width="8.85546875" style="66" customWidth="1"/>
    <col min="6414" max="6414" width="9" style="66" customWidth="1"/>
    <col min="6415" max="6415" width="8.42578125" style="66" customWidth="1"/>
    <col min="6416" max="6656" width="9.140625" style="66"/>
    <col min="6657" max="6657" width="3.28515625" style="66" customWidth="1"/>
    <col min="6658" max="6658" width="7" style="66" customWidth="1"/>
    <col min="6659" max="6659" width="10" style="66" customWidth="1"/>
    <col min="6660" max="6660" width="10.42578125" style="66" customWidth="1"/>
    <col min="6661" max="6661" width="9.85546875" style="66" customWidth="1"/>
    <col min="6662" max="6662" width="10.42578125" style="66" customWidth="1"/>
    <col min="6663" max="6663" width="11.28515625" style="66" customWidth="1"/>
    <col min="6664" max="6664" width="14.140625" style="66" customWidth="1"/>
    <col min="6665" max="6665" width="8.85546875" style="66" customWidth="1"/>
    <col min="6666" max="6666" width="9.140625" style="66" customWidth="1"/>
    <col min="6667" max="6667" width="8.42578125" style="66" customWidth="1"/>
    <col min="6668" max="6668" width="17.7109375" style="66" customWidth="1"/>
    <col min="6669" max="6669" width="8.85546875" style="66" customWidth="1"/>
    <col min="6670" max="6670" width="9" style="66" customWidth="1"/>
    <col min="6671" max="6671" width="8.42578125" style="66" customWidth="1"/>
    <col min="6672" max="6912" width="9.140625" style="66"/>
    <col min="6913" max="6913" width="3.28515625" style="66" customWidth="1"/>
    <col min="6914" max="6914" width="7" style="66" customWidth="1"/>
    <col min="6915" max="6915" width="10" style="66" customWidth="1"/>
    <col min="6916" max="6916" width="10.42578125" style="66" customWidth="1"/>
    <col min="6917" max="6917" width="9.85546875" style="66" customWidth="1"/>
    <col min="6918" max="6918" width="10.42578125" style="66" customWidth="1"/>
    <col min="6919" max="6919" width="11.28515625" style="66" customWidth="1"/>
    <col min="6920" max="6920" width="14.140625" style="66" customWidth="1"/>
    <col min="6921" max="6921" width="8.85546875" style="66" customWidth="1"/>
    <col min="6922" max="6922" width="9.140625" style="66" customWidth="1"/>
    <col min="6923" max="6923" width="8.42578125" style="66" customWidth="1"/>
    <col min="6924" max="6924" width="17.7109375" style="66" customWidth="1"/>
    <col min="6925" max="6925" width="8.85546875" style="66" customWidth="1"/>
    <col min="6926" max="6926" width="9" style="66" customWidth="1"/>
    <col min="6927" max="6927" width="8.42578125" style="66" customWidth="1"/>
    <col min="6928" max="7168" width="9.140625" style="66"/>
    <col min="7169" max="7169" width="3.28515625" style="66" customWidth="1"/>
    <col min="7170" max="7170" width="7" style="66" customWidth="1"/>
    <col min="7171" max="7171" width="10" style="66" customWidth="1"/>
    <col min="7172" max="7172" width="10.42578125" style="66" customWidth="1"/>
    <col min="7173" max="7173" width="9.85546875" style="66" customWidth="1"/>
    <col min="7174" max="7174" width="10.42578125" style="66" customWidth="1"/>
    <col min="7175" max="7175" width="11.28515625" style="66" customWidth="1"/>
    <col min="7176" max="7176" width="14.140625" style="66" customWidth="1"/>
    <col min="7177" max="7177" width="8.85546875" style="66" customWidth="1"/>
    <col min="7178" max="7178" width="9.140625" style="66" customWidth="1"/>
    <col min="7179" max="7179" width="8.42578125" style="66" customWidth="1"/>
    <col min="7180" max="7180" width="17.7109375" style="66" customWidth="1"/>
    <col min="7181" max="7181" width="8.85546875" style="66" customWidth="1"/>
    <col min="7182" max="7182" width="9" style="66" customWidth="1"/>
    <col min="7183" max="7183" width="8.42578125" style="66" customWidth="1"/>
    <col min="7184" max="7424" width="9.140625" style="66"/>
    <col min="7425" max="7425" width="3.28515625" style="66" customWidth="1"/>
    <col min="7426" max="7426" width="7" style="66" customWidth="1"/>
    <col min="7427" max="7427" width="10" style="66" customWidth="1"/>
    <col min="7428" max="7428" width="10.42578125" style="66" customWidth="1"/>
    <col min="7429" max="7429" width="9.85546875" style="66" customWidth="1"/>
    <col min="7430" max="7430" width="10.42578125" style="66" customWidth="1"/>
    <col min="7431" max="7431" width="11.28515625" style="66" customWidth="1"/>
    <col min="7432" max="7432" width="14.140625" style="66" customWidth="1"/>
    <col min="7433" max="7433" width="8.85546875" style="66" customWidth="1"/>
    <col min="7434" max="7434" width="9.140625" style="66" customWidth="1"/>
    <col min="7435" max="7435" width="8.42578125" style="66" customWidth="1"/>
    <col min="7436" max="7436" width="17.7109375" style="66" customWidth="1"/>
    <col min="7437" max="7437" width="8.85546875" style="66" customWidth="1"/>
    <col min="7438" max="7438" width="9" style="66" customWidth="1"/>
    <col min="7439" max="7439" width="8.42578125" style="66" customWidth="1"/>
    <col min="7440" max="7680" width="9.140625" style="66"/>
    <col min="7681" max="7681" width="3.28515625" style="66" customWidth="1"/>
    <col min="7682" max="7682" width="7" style="66" customWidth="1"/>
    <col min="7683" max="7683" width="10" style="66" customWidth="1"/>
    <col min="7684" max="7684" width="10.42578125" style="66" customWidth="1"/>
    <col min="7685" max="7685" width="9.85546875" style="66" customWidth="1"/>
    <col min="7686" max="7686" width="10.42578125" style="66" customWidth="1"/>
    <col min="7687" max="7687" width="11.28515625" style="66" customWidth="1"/>
    <col min="7688" max="7688" width="14.140625" style="66" customWidth="1"/>
    <col min="7689" max="7689" width="8.85546875" style="66" customWidth="1"/>
    <col min="7690" max="7690" width="9.140625" style="66" customWidth="1"/>
    <col min="7691" max="7691" width="8.42578125" style="66" customWidth="1"/>
    <col min="7692" max="7692" width="17.7109375" style="66" customWidth="1"/>
    <col min="7693" max="7693" width="8.85546875" style="66" customWidth="1"/>
    <col min="7694" max="7694" width="9" style="66" customWidth="1"/>
    <col min="7695" max="7695" width="8.42578125" style="66" customWidth="1"/>
    <col min="7696" max="7936" width="9.140625" style="66"/>
    <col min="7937" max="7937" width="3.28515625" style="66" customWidth="1"/>
    <col min="7938" max="7938" width="7" style="66" customWidth="1"/>
    <col min="7939" max="7939" width="10" style="66" customWidth="1"/>
    <col min="7940" max="7940" width="10.42578125" style="66" customWidth="1"/>
    <col min="7941" max="7941" width="9.85546875" style="66" customWidth="1"/>
    <col min="7942" max="7942" width="10.42578125" style="66" customWidth="1"/>
    <col min="7943" max="7943" width="11.28515625" style="66" customWidth="1"/>
    <col min="7944" max="7944" width="14.140625" style="66" customWidth="1"/>
    <col min="7945" max="7945" width="8.85546875" style="66" customWidth="1"/>
    <col min="7946" max="7946" width="9.140625" style="66" customWidth="1"/>
    <col min="7947" max="7947" width="8.42578125" style="66" customWidth="1"/>
    <col min="7948" max="7948" width="17.7109375" style="66" customWidth="1"/>
    <col min="7949" max="7949" width="8.85546875" style="66" customWidth="1"/>
    <col min="7950" max="7950" width="9" style="66" customWidth="1"/>
    <col min="7951" max="7951" width="8.42578125" style="66" customWidth="1"/>
    <col min="7952" max="8192" width="9.140625" style="66"/>
    <col min="8193" max="8193" width="3.28515625" style="66" customWidth="1"/>
    <col min="8194" max="8194" width="7" style="66" customWidth="1"/>
    <col min="8195" max="8195" width="10" style="66" customWidth="1"/>
    <col min="8196" max="8196" width="10.42578125" style="66" customWidth="1"/>
    <col min="8197" max="8197" width="9.85546875" style="66" customWidth="1"/>
    <col min="8198" max="8198" width="10.42578125" style="66" customWidth="1"/>
    <col min="8199" max="8199" width="11.28515625" style="66" customWidth="1"/>
    <col min="8200" max="8200" width="14.140625" style="66" customWidth="1"/>
    <col min="8201" max="8201" width="8.85546875" style="66" customWidth="1"/>
    <col min="8202" max="8202" width="9.140625" style="66" customWidth="1"/>
    <col min="8203" max="8203" width="8.42578125" style="66" customWidth="1"/>
    <col min="8204" max="8204" width="17.7109375" style="66" customWidth="1"/>
    <col min="8205" max="8205" width="8.85546875" style="66" customWidth="1"/>
    <col min="8206" max="8206" width="9" style="66" customWidth="1"/>
    <col min="8207" max="8207" width="8.42578125" style="66" customWidth="1"/>
    <col min="8208" max="8448" width="9.140625" style="66"/>
    <col min="8449" max="8449" width="3.28515625" style="66" customWidth="1"/>
    <col min="8450" max="8450" width="7" style="66" customWidth="1"/>
    <col min="8451" max="8451" width="10" style="66" customWidth="1"/>
    <col min="8452" max="8452" width="10.42578125" style="66" customWidth="1"/>
    <col min="8453" max="8453" width="9.85546875" style="66" customWidth="1"/>
    <col min="8454" max="8454" width="10.42578125" style="66" customWidth="1"/>
    <col min="8455" max="8455" width="11.28515625" style="66" customWidth="1"/>
    <col min="8456" max="8456" width="14.140625" style="66" customWidth="1"/>
    <col min="8457" max="8457" width="8.85546875" style="66" customWidth="1"/>
    <col min="8458" max="8458" width="9.140625" style="66" customWidth="1"/>
    <col min="8459" max="8459" width="8.42578125" style="66" customWidth="1"/>
    <col min="8460" max="8460" width="17.7109375" style="66" customWidth="1"/>
    <col min="8461" max="8461" width="8.85546875" style="66" customWidth="1"/>
    <col min="8462" max="8462" width="9" style="66" customWidth="1"/>
    <col min="8463" max="8463" width="8.42578125" style="66" customWidth="1"/>
    <col min="8464" max="8704" width="9.140625" style="66"/>
    <col min="8705" max="8705" width="3.28515625" style="66" customWidth="1"/>
    <col min="8706" max="8706" width="7" style="66" customWidth="1"/>
    <col min="8707" max="8707" width="10" style="66" customWidth="1"/>
    <col min="8708" max="8708" width="10.42578125" style="66" customWidth="1"/>
    <col min="8709" max="8709" width="9.85546875" style="66" customWidth="1"/>
    <col min="8710" max="8710" width="10.42578125" style="66" customWidth="1"/>
    <col min="8711" max="8711" width="11.28515625" style="66" customWidth="1"/>
    <col min="8712" max="8712" width="14.140625" style="66" customWidth="1"/>
    <col min="8713" max="8713" width="8.85546875" style="66" customWidth="1"/>
    <col min="8714" max="8714" width="9.140625" style="66" customWidth="1"/>
    <col min="8715" max="8715" width="8.42578125" style="66" customWidth="1"/>
    <col min="8716" max="8716" width="17.7109375" style="66" customWidth="1"/>
    <col min="8717" max="8717" width="8.85546875" style="66" customWidth="1"/>
    <col min="8718" max="8718" width="9" style="66" customWidth="1"/>
    <col min="8719" max="8719" width="8.42578125" style="66" customWidth="1"/>
    <col min="8720" max="8960" width="9.140625" style="66"/>
    <col min="8961" max="8961" width="3.28515625" style="66" customWidth="1"/>
    <col min="8962" max="8962" width="7" style="66" customWidth="1"/>
    <col min="8963" max="8963" width="10" style="66" customWidth="1"/>
    <col min="8964" max="8964" width="10.42578125" style="66" customWidth="1"/>
    <col min="8965" max="8965" width="9.85546875" style="66" customWidth="1"/>
    <col min="8966" max="8966" width="10.42578125" style="66" customWidth="1"/>
    <col min="8967" max="8967" width="11.28515625" style="66" customWidth="1"/>
    <col min="8968" max="8968" width="14.140625" style="66" customWidth="1"/>
    <col min="8969" max="8969" width="8.85546875" style="66" customWidth="1"/>
    <col min="8970" max="8970" width="9.140625" style="66" customWidth="1"/>
    <col min="8971" max="8971" width="8.42578125" style="66" customWidth="1"/>
    <col min="8972" max="8972" width="17.7109375" style="66" customWidth="1"/>
    <col min="8973" max="8973" width="8.85546875" style="66" customWidth="1"/>
    <col min="8974" max="8974" width="9" style="66" customWidth="1"/>
    <col min="8975" max="8975" width="8.42578125" style="66" customWidth="1"/>
    <col min="8976" max="9216" width="9.140625" style="66"/>
    <col min="9217" max="9217" width="3.28515625" style="66" customWidth="1"/>
    <col min="9218" max="9218" width="7" style="66" customWidth="1"/>
    <col min="9219" max="9219" width="10" style="66" customWidth="1"/>
    <col min="9220" max="9220" width="10.42578125" style="66" customWidth="1"/>
    <col min="9221" max="9221" width="9.85546875" style="66" customWidth="1"/>
    <col min="9222" max="9222" width="10.42578125" style="66" customWidth="1"/>
    <col min="9223" max="9223" width="11.28515625" style="66" customWidth="1"/>
    <col min="9224" max="9224" width="14.140625" style="66" customWidth="1"/>
    <col min="9225" max="9225" width="8.85546875" style="66" customWidth="1"/>
    <col min="9226" max="9226" width="9.140625" style="66" customWidth="1"/>
    <col min="9227" max="9227" width="8.42578125" style="66" customWidth="1"/>
    <col min="9228" max="9228" width="17.7109375" style="66" customWidth="1"/>
    <col min="9229" max="9229" width="8.85546875" style="66" customWidth="1"/>
    <col min="9230" max="9230" width="9" style="66" customWidth="1"/>
    <col min="9231" max="9231" width="8.42578125" style="66" customWidth="1"/>
    <col min="9232" max="9472" width="9.140625" style="66"/>
    <col min="9473" max="9473" width="3.28515625" style="66" customWidth="1"/>
    <col min="9474" max="9474" width="7" style="66" customWidth="1"/>
    <col min="9475" max="9475" width="10" style="66" customWidth="1"/>
    <col min="9476" max="9476" width="10.42578125" style="66" customWidth="1"/>
    <col min="9477" max="9477" width="9.85546875" style="66" customWidth="1"/>
    <col min="9478" max="9478" width="10.42578125" style="66" customWidth="1"/>
    <col min="9479" max="9479" width="11.28515625" style="66" customWidth="1"/>
    <col min="9480" max="9480" width="14.140625" style="66" customWidth="1"/>
    <col min="9481" max="9481" width="8.85546875" style="66" customWidth="1"/>
    <col min="9482" max="9482" width="9.140625" style="66" customWidth="1"/>
    <col min="9483" max="9483" width="8.42578125" style="66" customWidth="1"/>
    <col min="9484" max="9484" width="17.7109375" style="66" customWidth="1"/>
    <col min="9485" max="9485" width="8.85546875" style="66" customWidth="1"/>
    <col min="9486" max="9486" width="9" style="66" customWidth="1"/>
    <col min="9487" max="9487" width="8.42578125" style="66" customWidth="1"/>
    <col min="9488" max="9728" width="9.140625" style="66"/>
    <col min="9729" max="9729" width="3.28515625" style="66" customWidth="1"/>
    <col min="9730" max="9730" width="7" style="66" customWidth="1"/>
    <col min="9731" max="9731" width="10" style="66" customWidth="1"/>
    <col min="9732" max="9732" width="10.42578125" style="66" customWidth="1"/>
    <col min="9733" max="9733" width="9.85546875" style="66" customWidth="1"/>
    <col min="9734" max="9734" width="10.42578125" style="66" customWidth="1"/>
    <col min="9735" max="9735" width="11.28515625" style="66" customWidth="1"/>
    <col min="9736" max="9736" width="14.140625" style="66" customWidth="1"/>
    <col min="9737" max="9737" width="8.85546875" style="66" customWidth="1"/>
    <col min="9738" max="9738" width="9.140625" style="66" customWidth="1"/>
    <col min="9739" max="9739" width="8.42578125" style="66" customWidth="1"/>
    <col min="9740" max="9740" width="17.7109375" style="66" customWidth="1"/>
    <col min="9741" max="9741" width="8.85546875" style="66" customWidth="1"/>
    <col min="9742" max="9742" width="9" style="66" customWidth="1"/>
    <col min="9743" max="9743" width="8.42578125" style="66" customWidth="1"/>
    <col min="9744" max="9984" width="9.140625" style="66"/>
    <col min="9985" max="9985" width="3.28515625" style="66" customWidth="1"/>
    <col min="9986" max="9986" width="7" style="66" customWidth="1"/>
    <col min="9987" max="9987" width="10" style="66" customWidth="1"/>
    <col min="9988" max="9988" width="10.42578125" style="66" customWidth="1"/>
    <col min="9989" max="9989" width="9.85546875" style="66" customWidth="1"/>
    <col min="9990" max="9990" width="10.42578125" style="66" customWidth="1"/>
    <col min="9991" max="9991" width="11.28515625" style="66" customWidth="1"/>
    <col min="9992" max="9992" width="14.140625" style="66" customWidth="1"/>
    <col min="9993" max="9993" width="8.85546875" style="66" customWidth="1"/>
    <col min="9994" max="9994" width="9.140625" style="66" customWidth="1"/>
    <col min="9995" max="9995" width="8.42578125" style="66" customWidth="1"/>
    <col min="9996" max="9996" width="17.7109375" style="66" customWidth="1"/>
    <col min="9997" max="9997" width="8.85546875" style="66" customWidth="1"/>
    <col min="9998" max="9998" width="9" style="66" customWidth="1"/>
    <col min="9999" max="9999" width="8.42578125" style="66" customWidth="1"/>
    <col min="10000" max="10240" width="9.140625" style="66"/>
    <col min="10241" max="10241" width="3.28515625" style="66" customWidth="1"/>
    <col min="10242" max="10242" width="7" style="66" customWidth="1"/>
    <col min="10243" max="10243" width="10" style="66" customWidth="1"/>
    <col min="10244" max="10244" width="10.42578125" style="66" customWidth="1"/>
    <col min="10245" max="10245" width="9.85546875" style="66" customWidth="1"/>
    <col min="10246" max="10246" width="10.42578125" style="66" customWidth="1"/>
    <col min="10247" max="10247" width="11.28515625" style="66" customWidth="1"/>
    <col min="10248" max="10248" width="14.140625" style="66" customWidth="1"/>
    <col min="10249" max="10249" width="8.85546875" style="66" customWidth="1"/>
    <col min="10250" max="10250" width="9.140625" style="66" customWidth="1"/>
    <col min="10251" max="10251" width="8.42578125" style="66" customWidth="1"/>
    <col min="10252" max="10252" width="17.7109375" style="66" customWidth="1"/>
    <col min="10253" max="10253" width="8.85546875" style="66" customWidth="1"/>
    <col min="10254" max="10254" width="9" style="66" customWidth="1"/>
    <col min="10255" max="10255" width="8.42578125" style="66" customWidth="1"/>
    <col min="10256" max="10496" width="9.140625" style="66"/>
    <col min="10497" max="10497" width="3.28515625" style="66" customWidth="1"/>
    <col min="10498" max="10498" width="7" style="66" customWidth="1"/>
    <col min="10499" max="10499" width="10" style="66" customWidth="1"/>
    <col min="10500" max="10500" width="10.42578125" style="66" customWidth="1"/>
    <col min="10501" max="10501" width="9.85546875" style="66" customWidth="1"/>
    <col min="10502" max="10502" width="10.42578125" style="66" customWidth="1"/>
    <col min="10503" max="10503" width="11.28515625" style="66" customWidth="1"/>
    <col min="10504" max="10504" width="14.140625" style="66" customWidth="1"/>
    <col min="10505" max="10505" width="8.85546875" style="66" customWidth="1"/>
    <col min="10506" max="10506" width="9.140625" style="66" customWidth="1"/>
    <col min="10507" max="10507" width="8.42578125" style="66" customWidth="1"/>
    <col min="10508" max="10508" width="17.7109375" style="66" customWidth="1"/>
    <col min="10509" max="10509" width="8.85546875" style="66" customWidth="1"/>
    <col min="10510" max="10510" width="9" style="66" customWidth="1"/>
    <col min="10511" max="10511" width="8.42578125" style="66" customWidth="1"/>
    <col min="10512" max="10752" width="9.140625" style="66"/>
    <col min="10753" max="10753" width="3.28515625" style="66" customWidth="1"/>
    <col min="10754" max="10754" width="7" style="66" customWidth="1"/>
    <col min="10755" max="10755" width="10" style="66" customWidth="1"/>
    <col min="10756" max="10756" width="10.42578125" style="66" customWidth="1"/>
    <col min="10757" max="10757" width="9.85546875" style="66" customWidth="1"/>
    <col min="10758" max="10758" width="10.42578125" style="66" customWidth="1"/>
    <col min="10759" max="10759" width="11.28515625" style="66" customWidth="1"/>
    <col min="10760" max="10760" width="14.140625" style="66" customWidth="1"/>
    <col min="10761" max="10761" width="8.85546875" style="66" customWidth="1"/>
    <col min="10762" max="10762" width="9.140625" style="66" customWidth="1"/>
    <col min="10763" max="10763" width="8.42578125" style="66" customWidth="1"/>
    <col min="10764" max="10764" width="17.7109375" style="66" customWidth="1"/>
    <col min="10765" max="10765" width="8.85546875" style="66" customWidth="1"/>
    <col min="10766" max="10766" width="9" style="66" customWidth="1"/>
    <col min="10767" max="10767" width="8.42578125" style="66" customWidth="1"/>
    <col min="10768" max="11008" width="9.140625" style="66"/>
    <col min="11009" max="11009" width="3.28515625" style="66" customWidth="1"/>
    <col min="11010" max="11010" width="7" style="66" customWidth="1"/>
    <col min="11011" max="11011" width="10" style="66" customWidth="1"/>
    <col min="11012" max="11012" width="10.42578125" style="66" customWidth="1"/>
    <col min="11013" max="11013" width="9.85546875" style="66" customWidth="1"/>
    <col min="11014" max="11014" width="10.42578125" style="66" customWidth="1"/>
    <col min="11015" max="11015" width="11.28515625" style="66" customWidth="1"/>
    <col min="11016" max="11016" width="14.140625" style="66" customWidth="1"/>
    <col min="11017" max="11017" width="8.85546875" style="66" customWidth="1"/>
    <col min="11018" max="11018" width="9.140625" style="66" customWidth="1"/>
    <col min="11019" max="11019" width="8.42578125" style="66" customWidth="1"/>
    <col min="11020" max="11020" width="17.7109375" style="66" customWidth="1"/>
    <col min="11021" max="11021" width="8.85546875" style="66" customWidth="1"/>
    <col min="11022" max="11022" width="9" style="66" customWidth="1"/>
    <col min="11023" max="11023" width="8.42578125" style="66" customWidth="1"/>
    <col min="11024" max="11264" width="9.140625" style="66"/>
    <col min="11265" max="11265" width="3.28515625" style="66" customWidth="1"/>
    <col min="11266" max="11266" width="7" style="66" customWidth="1"/>
    <col min="11267" max="11267" width="10" style="66" customWidth="1"/>
    <col min="11268" max="11268" width="10.42578125" style="66" customWidth="1"/>
    <col min="11269" max="11269" width="9.85546875" style="66" customWidth="1"/>
    <col min="11270" max="11270" width="10.42578125" style="66" customWidth="1"/>
    <col min="11271" max="11271" width="11.28515625" style="66" customWidth="1"/>
    <col min="11272" max="11272" width="14.140625" style="66" customWidth="1"/>
    <col min="11273" max="11273" width="8.85546875" style="66" customWidth="1"/>
    <col min="11274" max="11274" width="9.140625" style="66" customWidth="1"/>
    <col min="11275" max="11275" width="8.42578125" style="66" customWidth="1"/>
    <col min="11276" max="11276" width="17.7109375" style="66" customWidth="1"/>
    <col min="11277" max="11277" width="8.85546875" style="66" customWidth="1"/>
    <col min="11278" max="11278" width="9" style="66" customWidth="1"/>
    <col min="11279" max="11279" width="8.42578125" style="66" customWidth="1"/>
    <col min="11280" max="11520" width="9.140625" style="66"/>
    <col min="11521" max="11521" width="3.28515625" style="66" customWidth="1"/>
    <col min="11522" max="11522" width="7" style="66" customWidth="1"/>
    <col min="11523" max="11523" width="10" style="66" customWidth="1"/>
    <col min="11524" max="11524" width="10.42578125" style="66" customWidth="1"/>
    <col min="11525" max="11525" width="9.85546875" style="66" customWidth="1"/>
    <col min="11526" max="11526" width="10.42578125" style="66" customWidth="1"/>
    <col min="11527" max="11527" width="11.28515625" style="66" customWidth="1"/>
    <col min="11528" max="11528" width="14.140625" style="66" customWidth="1"/>
    <col min="11529" max="11529" width="8.85546875" style="66" customWidth="1"/>
    <col min="11530" max="11530" width="9.140625" style="66" customWidth="1"/>
    <col min="11531" max="11531" width="8.42578125" style="66" customWidth="1"/>
    <col min="11532" max="11532" width="17.7109375" style="66" customWidth="1"/>
    <col min="11533" max="11533" width="8.85546875" style="66" customWidth="1"/>
    <col min="11534" max="11534" width="9" style="66" customWidth="1"/>
    <col min="11535" max="11535" width="8.42578125" style="66" customWidth="1"/>
    <col min="11536" max="11776" width="9.140625" style="66"/>
    <col min="11777" max="11777" width="3.28515625" style="66" customWidth="1"/>
    <col min="11778" max="11778" width="7" style="66" customWidth="1"/>
    <col min="11779" max="11779" width="10" style="66" customWidth="1"/>
    <col min="11780" max="11780" width="10.42578125" style="66" customWidth="1"/>
    <col min="11781" max="11781" width="9.85546875" style="66" customWidth="1"/>
    <col min="11782" max="11782" width="10.42578125" style="66" customWidth="1"/>
    <col min="11783" max="11783" width="11.28515625" style="66" customWidth="1"/>
    <col min="11784" max="11784" width="14.140625" style="66" customWidth="1"/>
    <col min="11785" max="11785" width="8.85546875" style="66" customWidth="1"/>
    <col min="11786" max="11786" width="9.140625" style="66" customWidth="1"/>
    <col min="11787" max="11787" width="8.42578125" style="66" customWidth="1"/>
    <col min="11788" max="11788" width="17.7109375" style="66" customWidth="1"/>
    <col min="11789" max="11789" width="8.85546875" style="66" customWidth="1"/>
    <col min="11790" max="11790" width="9" style="66" customWidth="1"/>
    <col min="11791" max="11791" width="8.42578125" style="66" customWidth="1"/>
    <col min="11792" max="12032" width="9.140625" style="66"/>
    <col min="12033" max="12033" width="3.28515625" style="66" customWidth="1"/>
    <col min="12034" max="12034" width="7" style="66" customWidth="1"/>
    <col min="12035" max="12035" width="10" style="66" customWidth="1"/>
    <col min="12036" max="12036" width="10.42578125" style="66" customWidth="1"/>
    <col min="12037" max="12037" width="9.85546875" style="66" customWidth="1"/>
    <col min="12038" max="12038" width="10.42578125" style="66" customWidth="1"/>
    <col min="12039" max="12039" width="11.28515625" style="66" customWidth="1"/>
    <col min="12040" max="12040" width="14.140625" style="66" customWidth="1"/>
    <col min="12041" max="12041" width="8.85546875" style="66" customWidth="1"/>
    <col min="12042" max="12042" width="9.140625" style="66" customWidth="1"/>
    <col min="12043" max="12043" width="8.42578125" style="66" customWidth="1"/>
    <col min="12044" max="12044" width="17.7109375" style="66" customWidth="1"/>
    <col min="12045" max="12045" width="8.85546875" style="66" customWidth="1"/>
    <col min="12046" max="12046" width="9" style="66" customWidth="1"/>
    <col min="12047" max="12047" width="8.42578125" style="66" customWidth="1"/>
    <col min="12048" max="12288" width="9.140625" style="66"/>
    <col min="12289" max="12289" width="3.28515625" style="66" customWidth="1"/>
    <col min="12290" max="12290" width="7" style="66" customWidth="1"/>
    <col min="12291" max="12291" width="10" style="66" customWidth="1"/>
    <col min="12292" max="12292" width="10.42578125" style="66" customWidth="1"/>
    <col min="12293" max="12293" width="9.85546875" style="66" customWidth="1"/>
    <col min="12294" max="12294" width="10.42578125" style="66" customWidth="1"/>
    <col min="12295" max="12295" width="11.28515625" style="66" customWidth="1"/>
    <col min="12296" max="12296" width="14.140625" style="66" customWidth="1"/>
    <col min="12297" max="12297" width="8.85546875" style="66" customWidth="1"/>
    <col min="12298" max="12298" width="9.140625" style="66" customWidth="1"/>
    <col min="12299" max="12299" width="8.42578125" style="66" customWidth="1"/>
    <col min="12300" max="12300" width="17.7109375" style="66" customWidth="1"/>
    <col min="12301" max="12301" width="8.85546875" style="66" customWidth="1"/>
    <col min="12302" max="12302" width="9" style="66" customWidth="1"/>
    <col min="12303" max="12303" width="8.42578125" style="66" customWidth="1"/>
    <col min="12304" max="12544" width="9.140625" style="66"/>
    <col min="12545" max="12545" width="3.28515625" style="66" customWidth="1"/>
    <col min="12546" max="12546" width="7" style="66" customWidth="1"/>
    <col min="12547" max="12547" width="10" style="66" customWidth="1"/>
    <col min="12548" max="12548" width="10.42578125" style="66" customWidth="1"/>
    <col min="12549" max="12549" width="9.85546875" style="66" customWidth="1"/>
    <col min="12550" max="12550" width="10.42578125" style="66" customWidth="1"/>
    <col min="12551" max="12551" width="11.28515625" style="66" customWidth="1"/>
    <col min="12552" max="12552" width="14.140625" style="66" customWidth="1"/>
    <col min="12553" max="12553" width="8.85546875" style="66" customWidth="1"/>
    <col min="12554" max="12554" width="9.140625" style="66" customWidth="1"/>
    <col min="12555" max="12555" width="8.42578125" style="66" customWidth="1"/>
    <col min="12556" max="12556" width="17.7109375" style="66" customWidth="1"/>
    <col min="12557" max="12557" width="8.85546875" style="66" customWidth="1"/>
    <col min="12558" max="12558" width="9" style="66" customWidth="1"/>
    <col min="12559" max="12559" width="8.42578125" style="66" customWidth="1"/>
    <col min="12560" max="12800" width="9.140625" style="66"/>
    <col min="12801" max="12801" width="3.28515625" style="66" customWidth="1"/>
    <col min="12802" max="12802" width="7" style="66" customWidth="1"/>
    <col min="12803" max="12803" width="10" style="66" customWidth="1"/>
    <col min="12804" max="12804" width="10.42578125" style="66" customWidth="1"/>
    <col min="12805" max="12805" width="9.85546875" style="66" customWidth="1"/>
    <col min="12806" max="12806" width="10.42578125" style="66" customWidth="1"/>
    <col min="12807" max="12807" width="11.28515625" style="66" customWidth="1"/>
    <col min="12808" max="12808" width="14.140625" style="66" customWidth="1"/>
    <col min="12809" max="12809" width="8.85546875" style="66" customWidth="1"/>
    <col min="12810" max="12810" width="9.140625" style="66" customWidth="1"/>
    <col min="12811" max="12811" width="8.42578125" style="66" customWidth="1"/>
    <col min="12812" max="12812" width="17.7109375" style="66" customWidth="1"/>
    <col min="12813" max="12813" width="8.85546875" style="66" customWidth="1"/>
    <col min="12814" max="12814" width="9" style="66" customWidth="1"/>
    <col min="12815" max="12815" width="8.42578125" style="66" customWidth="1"/>
    <col min="12816" max="13056" width="9.140625" style="66"/>
    <col min="13057" max="13057" width="3.28515625" style="66" customWidth="1"/>
    <col min="13058" max="13058" width="7" style="66" customWidth="1"/>
    <col min="13059" max="13059" width="10" style="66" customWidth="1"/>
    <col min="13060" max="13060" width="10.42578125" style="66" customWidth="1"/>
    <col min="13061" max="13061" width="9.85546875" style="66" customWidth="1"/>
    <col min="13062" max="13062" width="10.42578125" style="66" customWidth="1"/>
    <col min="13063" max="13063" width="11.28515625" style="66" customWidth="1"/>
    <col min="13064" max="13064" width="14.140625" style="66" customWidth="1"/>
    <col min="13065" max="13065" width="8.85546875" style="66" customWidth="1"/>
    <col min="13066" max="13066" width="9.140625" style="66" customWidth="1"/>
    <col min="13067" max="13067" width="8.42578125" style="66" customWidth="1"/>
    <col min="13068" max="13068" width="17.7109375" style="66" customWidth="1"/>
    <col min="13069" max="13069" width="8.85546875" style="66" customWidth="1"/>
    <col min="13070" max="13070" width="9" style="66" customWidth="1"/>
    <col min="13071" max="13071" width="8.42578125" style="66" customWidth="1"/>
    <col min="13072" max="13312" width="9.140625" style="66"/>
    <col min="13313" max="13313" width="3.28515625" style="66" customWidth="1"/>
    <col min="13314" max="13314" width="7" style="66" customWidth="1"/>
    <col min="13315" max="13315" width="10" style="66" customWidth="1"/>
    <col min="13316" max="13316" width="10.42578125" style="66" customWidth="1"/>
    <col min="13317" max="13317" width="9.85546875" style="66" customWidth="1"/>
    <col min="13318" max="13318" width="10.42578125" style="66" customWidth="1"/>
    <col min="13319" max="13319" width="11.28515625" style="66" customWidth="1"/>
    <col min="13320" max="13320" width="14.140625" style="66" customWidth="1"/>
    <col min="13321" max="13321" width="8.85546875" style="66" customWidth="1"/>
    <col min="13322" max="13322" width="9.140625" style="66" customWidth="1"/>
    <col min="13323" max="13323" width="8.42578125" style="66" customWidth="1"/>
    <col min="13324" max="13324" width="17.7109375" style="66" customWidth="1"/>
    <col min="13325" max="13325" width="8.85546875" style="66" customWidth="1"/>
    <col min="13326" max="13326" width="9" style="66" customWidth="1"/>
    <col min="13327" max="13327" width="8.42578125" style="66" customWidth="1"/>
    <col min="13328" max="13568" width="9.140625" style="66"/>
    <col min="13569" max="13569" width="3.28515625" style="66" customWidth="1"/>
    <col min="13570" max="13570" width="7" style="66" customWidth="1"/>
    <col min="13571" max="13571" width="10" style="66" customWidth="1"/>
    <col min="13572" max="13572" width="10.42578125" style="66" customWidth="1"/>
    <col min="13573" max="13573" width="9.85546875" style="66" customWidth="1"/>
    <col min="13574" max="13574" width="10.42578125" style="66" customWidth="1"/>
    <col min="13575" max="13575" width="11.28515625" style="66" customWidth="1"/>
    <col min="13576" max="13576" width="14.140625" style="66" customWidth="1"/>
    <col min="13577" max="13577" width="8.85546875" style="66" customWidth="1"/>
    <col min="13578" max="13578" width="9.140625" style="66" customWidth="1"/>
    <col min="13579" max="13579" width="8.42578125" style="66" customWidth="1"/>
    <col min="13580" max="13580" width="17.7109375" style="66" customWidth="1"/>
    <col min="13581" max="13581" width="8.85546875" style="66" customWidth="1"/>
    <col min="13582" max="13582" width="9" style="66" customWidth="1"/>
    <col min="13583" max="13583" width="8.42578125" style="66" customWidth="1"/>
    <col min="13584" max="13824" width="9.140625" style="66"/>
    <col min="13825" max="13825" width="3.28515625" style="66" customWidth="1"/>
    <col min="13826" max="13826" width="7" style="66" customWidth="1"/>
    <col min="13827" max="13827" width="10" style="66" customWidth="1"/>
    <col min="13828" max="13828" width="10.42578125" style="66" customWidth="1"/>
    <col min="13829" max="13829" width="9.85546875" style="66" customWidth="1"/>
    <col min="13830" max="13830" width="10.42578125" style="66" customWidth="1"/>
    <col min="13831" max="13831" width="11.28515625" style="66" customWidth="1"/>
    <col min="13832" max="13832" width="14.140625" style="66" customWidth="1"/>
    <col min="13833" max="13833" width="8.85546875" style="66" customWidth="1"/>
    <col min="13834" max="13834" width="9.140625" style="66" customWidth="1"/>
    <col min="13835" max="13835" width="8.42578125" style="66" customWidth="1"/>
    <col min="13836" max="13836" width="17.7109375" style="66" customWidth="1"/>
    <col min="13837" max="13837" width="8.85546875" style="66" customWidth="1"/>
    <col min="13838" max="13838" width="9" style="66" customWidth="1"/>
    <col min="13839" max="13839" width="8.42578125" style="66" customWidth="1"/>
    <col min="13840" max="14080" width="9.140625" style="66"/>
    <col min="14081" max="14081" width="3.28515625" style="66" customWidth="1"/>
    <col min="14082" max="14082" width="7" style="66" customWidth="1"/>
    <col min="14083" max="14083" width="10" style="66" customWidth="1"/>
    <col min="14084" max="14084" width="10.42578125" style="66" customWidth="1"/>
    <col min="14085" max="14085" width="9.85546875" style="66" customWidth="1"/>
    <col min="14086" max="14086" width="10.42578125" style="66" customWidth="1"/>
    <col min="14087" max="14087" width="11.28515625" style="66" customWidth="1"/>
    <col min="14088" max="14088" width="14.140625" style="66" customWidth="1"/>
    <col min="14089" max="14089" width="8.85546875" style="66" customWidth="1"/>
    <col min="14090" max="14090" width="9.140625" style="66" customWidth="1"/>
    <col min="14091" max="14091" width="8.42578125" style="66" customWidth="1"/>
    <col min="14092" max="14092" width="17.7109375" style="66" customWidth="1"/>
    <col min="14093" max="14093" width="8.85546875" style="66" customWidth="1"/>
    <col min="14094" max="14094" width="9" style="66" customWidth="1"/>
    <col min="14095" max="14095" width="8.42578125" style="66" customWidth="1"/>
    <col min="14096" max="14336" width="9.140625" style="66"/>
    <col min="14337" max="14337" width="3.28515625" style="66" customWidth="1"/>
    <col min="14338" max="14338" width="7" style="66" customWidth="1"/>
    <col min="14339" max="14339" width="10" style="66" customWidth="1"/>
    <col min="14340" max="14340" width="10.42578125" style="66" customWidth="1"/>
    <col min="14341" max="14341" width="9.85546875" style="66" customWidth="1"/>
    <col min="14342" max="14342" width="10.42578125" style="66" customWidth="1"/>
    <col min="14343" max="14343" width="11.28515625" style="66" customWidth="1"/>
    <col min="14344" max="14344" width="14.140625" style="66" customWidth="1"/>
    <col min="14345" max="14345" width="8.85546875" style="66" customWidth="1"/>
    <col min="14346" max="14346" width="9.140625" style="66" customWidth="1"/>
    <col min="14347" max="14347" width="8.42578125" style="66" customWidth="1"/>
    <col min="14348" max="14348" width="17.7109375" style="66" customWidth="1"/>
    <col min="14349" max="14349" width="8.85546875" style="66" customWidth="1"/>
    <col min="14350" max="14350" width="9" style="66" customWidth="1"/>
    <col min="14351" max="14351" width="8.42578125" style="66" customWidth="1"/>
    <col min="14352" max="14592" width="9.140625" style="66"/>
    <col min="14593" max="14593" width="3.28515625" style="66" customWidth="1"/>
    <col min="14594" max="14594" width="7" style="66" customWidth="1"/>
    <col min="14595" max="14595" width="10" style="66" customWidth="1"/>
    <col min="14596" max="14596" width="10.42578125" style="66" customWidth="1"/>
    <col min="14597" max="14597" width="9.85546875" style="66" customWidth="1"/>
    <col min="14598" max="14598" width="10.42578125" style="66" customWidth="1"/>
    <col min="14599" max="14599" width="11.28515625" style="66" customWidth="1"/>
    <col min="14600" max="14600" width="14.140625" style="66" customWidth="1"/>
    <col min="14601" max="14601" width="8.85546875" style="66" customWidth="1"/>
    <col min="14602" max="14602" width="9.140625" style="66" customWidth="1"/>
    <col min="14603" max="14603" width="8.42578125" style="66" customWidth="1"/>
    <col min="14604" max="14604" width="17.7109375" style="66" customWidth="1"/>
    <col min="14605" max="14605" width="8.85546875" style="66" customWidth="1"/>
    <col min="14606" max="14606" width="9" style="66" customWidth="1"/>
    <col min="14607" max="14607" width="8.42578125" style="66" customWidth="1"/>
    <col min="14608" max="14848" width="9.140625" style="66"/>
    <col min="14849" max="14849" width="3.28515625" style="66" customWidth="1"/>
    <col min="14850" max="14850" width="7" style="66" customWidth="1"/>
    <col min="14851" max="14851" width="10" style="66" customWidth="1"/>
    <col min="14852" max="14852" width="10.42578125" style="66" customWidth="1"/>
    <col min="14853" max="14853" width="9.85546875" style="66" customWidth="1"/>
    <col min="14854" max="14854" width="10.42578125" style="66" customWidth="1"/>
    <col min="14855" max="14855" width="11.28515625" style="66" customWidth="1"/>
    <col min="14856" max="14856" width="14.140625" style="66" customWidth="1"/>
    <col min="14857" max="14857" width="8.85546875" style="66" customWidth="1"/>
    <col min="14858" max="14858" width="9.140625" style="66" customWidth="1"/>
    <col min="14859" max="14859" width="8.42578125" style="66" customWidth="1"/>
    <col min="14860" max="14860" width="17.7109375" style="66" customWidth="1"/>
    <col min="14861" max="14861" width="8.85546875" style="66" customWidth="1"/>
    <col min="14862" max="14862" width="9" style="66" customWidth="1"/>
    <col min="14863" max="14863" width="8.42578125" style="66" customWidth="1"/>
    <col min="14864" max="15104" width="9.140625" style="66"/>
    <col min="15105" max="15105" width="3.28515625" style="66" customWidth="1"/>
    <col min="15106" max="15106" width="7" style="66" customWidth="1"/>
    <col min="15107" max="15107" width="10" style="66" customWidth="1"/>
    <col min="15108" max="15108" width="10.42578125" style="66" customWidth="1"/>
    <col min="15109" max="15109" width="9.85546875" style="66" customWidth="1"/>
    <col min="15110" max="15110" width="10.42578125" style="66" customWidth="1"/>
    <col min="15111" max="15111" width="11.28515625" style="66" customWidth="1"/>
    <col min="15112" max="15112" width="14.140625" style="66" customWidth="1"/>
    <col min="15113" max="15113" width="8.85546875" style="66" customWidth="1"/>
    <col min="15114" max="15114" width="9.140625" style="66" customWidth="1"/>
    <col min="15115" max="15115" width="8.42578125" style="66" customWidth="1"/>
    <col min="15116" max="15116" width="17.7109375" style="66" customWidth="1"/>
    <col min="15117" max="15117" width="8.85546875" style="66" customWidth="1"/>
    <col min="15118" max="15118" width="9" style="66" customWidth="1"/>
    <col min="15119" max="15119" width="8.42578125" style="66" customWidth="1"/>
    <col min="15120" max="15360" width="9.140625" style="66"/>
    <col min="15361" max="15361" width="3.28515625" style="66" customWidth="1"/>
    <col min="15362" max="15362" width="7" style="66" customWidth="1"/>
    <col min="15363" max="15363" width="10" style="66" customWidth="1"/>
    <col min="15364" max="15364" width="10.42578125" style="66" customWidth="1"/>
    <col min="15365" max="15365" width="9.85546875" style="66" customWidth="1"/>
    <col min="15366" max="15366" width="10.42578125" style="66" customWidth="1"/>
    <col min="15367" max="15367" width="11.28515625" style="66" customWidth="1"/>
    <col min="15368" max="15368" width="14.140625" style="66" customWidth="1"/>
    <col min="15369" max="15369" width="8.85546875" style="66" customWidth="1"/>
    <col min="15370" max="15370" width="9.140625" style="66" customWidth="1"/>
    <col min="15371" max="15371" width="8.42578125" style="66" customWidth="1"/>
    <col min="15372" max="15372" width="17.7109375" style="66" customWidth="1"/>
    <col min="15373" max="15373" width="8.85546875" style="66" customWidth="1"/>
    <col min="15374" max="15374" width="9" style="66" customWidth="1"/>
    <col min="15375" max="15375" width="8.42578125" style="66" customWidth="1"/>
    <col min="15376" max="15616" width="9.140625" style="66"/>
    <col min="15617" max="15617" width="3.28515625" style="66" customWidth="1"/>
    <col min="15618" max="15618" width="7" style="66" customWidth="1"/>
    <col min="15619" max="15619" width="10" style="66" customWidth="1"/>
    <col min="15620" max="15620" width="10.42578125" style="66" customWidth="1"/>
    <col min="15621" max="15621" width="9.85546875" style="66" customWidth="1"/>
    <col min="15622" max="15622" width="10.42578125" style="66" customWidth="1"/>
    <col min="15623" max="15623" width="11.28515625" style="66" customWidth="1"/>
    <col min="15624" max="15624" width="14.140625" style="66" customWidth="1"/>
    <col min="15625" max="15625" width="8.85546875" style="66" customWidth="1"/>
    <col min="15626" max="15626" width="9.140625" style="66" customWidth="1"/>
    <col min="15627" max="15627" width="8.42578125" style="66" customWidth="1"/>
    <col min="15628" max="15628" width="17.7109375" style="66" customWidth="1"/>
    <col min="15629" max="15629" width="8.85546875" style="66" customWidth="1"/>
    <col min="15630" max="15630" width="9" style="66" customWidth="1"/>
    <col min="15631" max="15631" width="8.42578125" style="66" customWidth="1"/>
    <col min="15632" max="15872" width="9.140625" style="66"/>
    <col min="15873" max="15873" width="3.28515625" style="66" customWidth="1"/>
    <col min="15874" max="15874" width="7" style="66" customWidth="1"/>
    <col min="15875" max="15875" width="10" style="66" customWidth="1"/>
    <col min="15876" max="15876" width="10.42578125" style="66" customWidth="1"/>
    <col min="15877" max="15877" width="9.85546875" style="66" customWidth="1"/>
    <col min="15878" max="15878" width="10.42578125" style="66" customWidth="1"/>
    <col min="15879" max="15879" width="11.28515625" style="66" customWidth="1"/>
    <col min="15880" max="15880" width="14.140625" style="66" customWidth="1"/>
    <col min="15881" max="15881" width="8.85546875" style="66" customWidth="1"/>
    <col min="15882" max="15882" width="9.140625" style="66" customWidth="1"/>
    <col min="15883" max="15883" width="8.42578125" style="66" customWidth="1"/>
    <col min="15884" max="15884" width="17.7109375" style="66" customWidth="1"/>
    <col min="15885" max="15885" width="8.85546875" style="66" customWidth="1"/>
    <col min="15886" max="15886" width="9" style="66" customWidth="1"/>
    <col min="15887" max="15887" width="8.42578125" style="66" customWidth="1"/>
    <col min="15888" max="16128" width="9.140625" style="66"/>
    <col min="16129" max="16129" width="3.28515625" style="66" customWidth="1"/>
    <col min="16130" max="16130" width="7" style="66" customWidth="1"/>
    <col min="16131" max="16131" width="10" style="66" customWidth="1"/>
    <col min="16132" max="16132" width="10.42578125" style="66" customWidth="1"/>
    <col min="16133" max="16133" width="9.85546875" style="66" customWidth="1"/>
    <col min="16134" max="16134" width="10.42578125" style="66" customWidth="1"/>
    <col min="16135" max="16135" width="11.28515625" style="66" customWidth="1"/>
    <col min="16136" max="16136" width="14.140625" style="66" customWidth="1"/>
    <col min="16137" max="16137" width="8.85546875" style="66" customWidth="1"/>
    <col min="16138" max="16138" width="9.140625" style="66" customWidth="1"/>
    <col min="16139" max="16139" width="8.42578125" style="66" customWidth="1"/>
    <col min="16140" max="16140" width="17.7109375" style="66" customWidth="1"/>
    <col min="16141" max="16141" width="8.85546875" style="66" customWidth="1"/>
    <col min="16142" max="16142" width="9" style="66" customWidth="1"/>
    <col min="16143" max="16143" width="8.42578125" style="66" customWidth="1"/>
    <col min="16144" max="16384" width="9.140625" style="66"/>
  </cols>
  <sheetData>
    <row r="1" spans="1:24" ht="15">
      <c r="I1" s="58" t="s">
        <v>131</v>
      </c>
    </row>
    <row r="2" spans="1:24" ht="15">
      <c r="I2" s="59" t="s">
        <v>139</v>
      </c>
    </row>
    <row r="3" spans="1:24" ht="15">
      <c r="I3" s="67" t="s">
        <v>140</v>
      </c>
      <c r="S3" s="68" t="s">
        <v>141</v>
      </c>
    </row>
    <row r="4" spans="1:24">
      <c r="C4" s="141" t="s">
        <v>142</v>
      </c>
      <c r="S4" s="65"/>
    </row>
    <row r="5" spans="1:24">
      <c r="B5" s="66"/>
      <c r="C5" s="142" t="s">
        <v>143</v>
      </c>
      <c r="L5" s="69"/>
      <c r="S5" s="69" t="s">
        <v>144</v>
      </c>
    </row>
    <row r="6" spans="1:24">
      <c r="B6" s="66"/>
      <c r="C6" s="66"/>
      <c r="D6" s="70"/>
      <c r="S6" s="65"/>
    </row>
    <row r="7" spans="1:24">
      <c r="B7" s="69" t="s">
        <v>145</v>
      </c>
      <c r="G7" s="66"/>
    </row>
    <row r="8" spans="1:24">
      <c r="M8" s="69" t="s">
        <v>146</v>
      </c>
    </row>
    <row r="9" spans="1:24" s="71" customFormat="1">
      <c r="A9" s="883" t="s">
        <v>19</v>
      </c>
      <c r="B9" s="884" t="s">
        <v>116</v>
      </c>
      <c r="C9" s="884" t="s">
        <v>117</v>
      </c>
      <c r="D9" s="885" t="s">
        <v>118</v>
      </c>
      <c r="E9" s="885"/>
      <c r="F9" s="885" t="s">
        <v>147</v>
      </c>
      <c r="G9" s="884" t="s">
        <v>148</v>
      </c>
      <c r="H9" s="884" t="s">
        <v>149</v>
      </c>
      <c r="I9" s="884"/>
      <c r="J9" s="884"/>
      <c r="K9" s="884"/>
      <c r="L9" s="884"/>
      <c r="M9" s="884" t="s">
        <v>150</v>
      </c>
      <c r="N9" s="884"/>
      <c r="O9" s="884" t="s">
        <v>151</v>
      </c>
      <c r="P9" s="884" t="s">
        <v>152</v>
      </c>
      <c r="Q9" s="884" t="s">
        <v>153</v>
      </c>
      <c r="R9" s="884" t="s">
        <v>154</v>
      </c>
      <c r="S9" s="884" t="s">
        <v>155</v>
      </c>
      <c r="T9" s="884" t="s">
        <v>156</v>
      </c>
      <c r="U9" s="884" t="s">
        <v>157</v>
      </c>
      <c r="V9" s="884" t="s">
        <v>158</v>
      </c>
      <c r="W9" s="884" t="s">
        <v>159</v>
      </c>
      <c r="X9" s="884" t="s">
        <v>160</v>
      </c>
    </row>
    <row r="10" spans="1:24" s="74" customFormat="1" ht="38.25">
      <c r="A10" s="883"/>
      <c r="B10" s="884"/>
      <c r="C10" s="884"/>
      <c r="D10" s="72" t="s">
        <v>9</v>
      </c>
      <c r="E10" s="72" t="s">
        <v>161</v>
      </c>
      <c r="F10" s="885"/>
      <c r="G10" s="884"/>
      <c r="H10" s="73" t="s">
        <v>162</v>
      </c>
      <c r="I10" s="73" t="s">
        <v>163</v>
      </c>
      <c r="J10" s="73" t="s">
        <v>164</v>
      </c>
      <c r="K10" s="73" t="s">
        <v>165</v>
      </c>
      <c r="L10" s="73" t="s">
        <v>166</v>
      </c>
      <c r="M10" s="73" t="s">
        <v>167</v>
      </c>
      <c r="N10" s="73" t="s">
        <v>168</v>
      </c>
      <c r="O10" s="884"/>
      <c r="P10" s="884"/>
      <c r="Q10" s="884"/>
      <c r="R10" s="884"/>
      <c r="S10" s="884"/>
      <c r="T10" s="884"/>
      <c r="U10" s="884"/>
      <c r="V10" s="884"/>
      <c r="W10" s="884"/>
      <c r="X10" s="884"/>
    </row>
    <row r="11" spans="1:24" s="74" customFormat="1">
      <c r="A11" s="75"/>
      <c r="B11" s="76"/>
      <c r="C11" s="76"/>
      <c r="D11" s="76"/>
      <c r="E11" s="76"/>
      <c r="F11" s="77">
        <v>1</v>
      </c>
      <c r="G11" s="78">
        <v>2</v>
      </c>
      <c r="H11" s="77">
        <v>3</v>
      </c>
      <c r="I11" s="78">
        <v>4</v>
      </c>
      <c r="J11" s="77">
        <v>5</v>
      </c>
      <c r="K11" s="78">
        <v>6</v>
      </c>
      <c r="L11" s="77">
        <v>7</v>
      </c>
      <c r="M11" s="78">
        <v>8</v>
      </c>
      <c r="N11" s="77">
        <v>9</v>
      </c>
      <c r="O11" s="78">
        <v>10</v>
      </c>
      <c r="P11" s="77">
        <v>11</v>
      </c>
      <c r="Q11" s="78">
        <v>12</v>
      </c>
      <c r="R11" s="77">
        <v>13</v>
      </c>
      <c r="S11" s="78">
        <v>14</v>
      </c>
      <c r="T11" s="77">
        <v>15</v>
      </c>
      <c r="U11" s="78">
        <v>16</v>
      </c>
      <c r="V11" s="77">
        <v>17</v>
      </c>
      <c r="W11" s="78">
        <v>18</v>
      </c>
      <c r="X11" s="77">
        <v>19</v>
      </c>
    </row>
    <row r="12" spans="1:24" s="79" customFormat="1">
      <c r="A12" s="143">
        <f>A11+1</f>
        <v>1</v>
      </c>
      <c r="B12" s="144"/>
      <c r="C12" s="144"/>
      <c r="D12" s="145"/>
      <c r="E12" s="146"/>
      <c r="F12" s="144">
        <v>0</v>
      </c>
      <c r="G12" s="144">
        <v>0</v>
      </c>
      <c r="H12" s="144">
        <v>0</v>
      </c>
      <c r="I12" s="144">
        <v>0</v>
      </c>
      <c r="J12" s="144">
        <v>0</v>
      </c>
      <c r="K12" s="144">
        <v>0</v>
      </c>
      <c r="L12" s="144">
        <v>0</v>
      </c>
      <c r="M12" s="144">
        <v>0</v>
      </c>
      <c r="N12" s="144">
        <v>0</v>
      </c>
      <c r="O12" s="144">
        <v>0</v>
      </c>
      <c r="P12" s="144">
        <v>0</v>
      </c>
      <c r="Q12" s="144">
        <v>0</v>
      </c>
      <c r="R12" s="144">
        <v>0</v>
      </c>
      <c r="S12" s="144">
        <v>0</v>
      </c>
      <c r="T12" s="144">
        <v>0</v>
      </c>
      <c r="U12" s="144">
        <v>0</v>
      </c>
      <c r="V12" s="144">
        <v>0</v>
      </c>
      <c r="W12" s="144">
        <v>0</v>
      </c>
      <c r="X12" s="144"/>
    </row>
    <row r="13" spans="1:24" s="79" customFormat="1">
      <c r="A13" s="143">
        <f>A12+1</f>
        <v>2</v>
      </c>
      <c r="B13" s="147"/>
      <c r="C13" s="147"/>
      <c r="D13" s="147"/>
      <c r="E13" s="147"/>
      <c r="F13" s="147"/>
      <c r="G13" s="147"/>
      <c r="H13" s="147"/>
      <c r="I13" s="147"/>
      <c r="J13" s="147"/>
      <c r="K13" s="147"/>
      <c r="L13" s="147"/>
      <c r="M13" s="147"/>
      <c r="N13" s="147"/>
      <c r="O13" s="147"/>
      <c r="P13" s="147"/>
      <c r="Q13" s="147"/>
      <c r="R13" s="147"/>
      <c r="S13" s="147"/>
      <c r="T13" s="147"/>
      <c r="U13" s="147"/>
      <c r="V13" s="147"/>
      <c r="W13" s="147"/>
      <c r="X13" s="147"/>
    </row>
    <row r="14" spans="1:24" s="79" customFormat="1">
      <c r="A14" s="143">
        <f t="shared" ref="A14:A16" si="0">A13+1</f>
        <v>3</v>
      </c>
      <c r="B14" s="147"/>
      <c r="C14" s="147"/>
      <c r="D14" s="147"/>
      <c r="E14" s="147"/>
      <c r="F14" s="147"/>
      <c r="G14" s="147"/>
      <c r="H14" s="147"/>
      <c r="I14" s="147"/>
      <c r="J14" s="147"/>
      <c r="K14" s="147"/>
      <c r="L14" s="147"/>
      <c r="M14" s="147"/>
      <c r="N14" s="147"/>
      <c r="O14" s="147"/>
      <c r="P14" s="147"/>
      <c r="Q14" s="147"/>
      <c r="R14" s="147"/>
      <c r="S14" s="147"/>
      <c r="T14" s="147"/>
      <c r="U14" s="147"/>
      <c r="V14" s="147"/>
      <c r="W14" s="147"/>
      <c r="X14" s="147"/>
    </row>
    <row r="15" spans="1:24" s="79" customFormat="1">
      <c r="A15" s="148">
        <f t="shared" si="0"/>
        <v>4</v>
      </c>
      <c r="B15" s="149"/>
      <c r="C15" s="149"/>
      <c r="D15" s="149"/>
      <c r="E15" s="147"/>
      <c r="F15" s="147"/>
      <c r="G15" s="147"/>
      <c r="H15" s="147"/>
      <c r="I15" s="147"/>
      <c r="J15" s="147"/>
      <c r="K15" s="147"/>
      <c r="L15" s="147"/>
      <c r="M15" s="147"/>
      <c r="N15" s="147"/>
      <c r="O15" s="147"/>
      <c r="P15" s="147"/>
      <c r="Q15" s="147"/>
      <c r="R15" s="147"/>
      <c r="S15" s="147"/>
      <c r="T15" s="147"/>
      <c r="U15" s="147"/>
      <c r="V15" s="147"/>
      <c r="W15" s="147"/>
      <c r="X15" s="147"/>
    </row>
    <row r="16" spans="1:24" s="79" customFormat="1">
      <c r="A16" s="148">
        <f t="shared" si="0"/>
        <v>5</v>
      </c>
      <c r="B16" s="150"/>
      <c r="C16" s="150"/>
      <c r="D16" s="150"/>
      <c r="E16" s="151"/>
      <c r="F16" s="151"/>
      <c r="G16" s="151"/>
      <c r="H16" s="151"/>
      <c r="I16" s="151"/>
      <c r="J16" s="151"/>
      <c r="K16" s="151"/>
      <c r="L16" s="151"/>
      <c r="M16" s="151"/>
      <c r="N16" s="151"/>
      <c r="O16" s="151"/>
      <c r="P16" s="151"/>
      <c r="Q16" s="151"/>
      <c r="R16" s="151"/>
      <c r="S16" s="151"/>
      <c r="T16" s="151"/>
      <c r="U16" s="151"/>
      <c r="V16" s="151"/>
      <c r="W16" s="151"/>
      <c r="X16" s="151"/>
    </row>
  </sheetData>
  <mergeCells count="18">
    <mergeCell ref="G9:G10"/>
    <mergeCell ref="W9:W10"/>
    <mergeCell ref="X9:X10"/>
    <mergeCell ref="H9:L9"/>
    <mergeCell ref="M9:N9"/>
    <mergeCell ref="O9:O10"/>
    <mergeCell ref="P9:P10"/>
    <mergeCell ref="Q9:Q10"/>
    <mergeCell ref="R9:R10"/>
    <mergeCell ref="S9:S10"/>
    <mergeCell ref="T9:T10"/>
    <mergeCell ref="U9:U10"/>
    <mergeCell ref="V9:V10"/>
    <mergeCell ref="A9:A10"/>
    <mergeCell ref="B9:B10"/>
    <mergeCell ref="C9:C10"/>
    <mergeCell ref="D9:E9"/>
    <mergeCell ref="F9:F10"/>
  </mergeCells>
  <pageMargins left="0.7" right="0.7" top="0.75" bottom="0.75" header="0.3" footer="0.3"/>
  <pageSetup paperSize="9"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V292"/>
  <sheetViews>
    <sheetView workbookViewId="0">
      <pane xSplit="6" ySplit="8" topLeftCell="AN92" activePane="bottomRight" state="frozen"/>
      <selection pane="topRight" activeCell="G1" sqref="G1"/>
      <selection pane="bottomLeft" activeCell="A10" sqref="A10"/>
      <selection pane="bottomRight" activeCell="AO3" sqref="AO3"/>
    </sheetView>
  </sheetViews>
  <sheetFormatPr defaultRowHeight="15"/>
  <cols>
    <col min="1" max="1" width="5.7109375" style="197" customWidth="1"/>
    <col min="2" max="2" width="8.5703125" style="197" customWidth="1"/>
    <col min="3" max="3" width="12.42578125" style="197" customWidth="1"/>
    <col min="4" max="4" width="24.5703125" style="197" customWidth="1"/>
    <col min="5" max="5" width="12.5703125" style="197" customWidth="1"/>
    <col min="6" max="6" width="9.140625" style="197"/>
    <col min="7" max="7" width="12.5703125" style="197" customWidth="1"/>
    <col min="8" max="8" width="9.140625" style="197"/>
    <col min="9" max="13" width="14.140625" style="197" customWidth="1"/>
    <col min="14" max="14" width="16.140625" style="197" customWidth="1"/>
    <col min="15" max="16" width="14.140625" style="197" customWidth="1"/>
    <col min="17" max="17" width="17.140625" style="197" customWidth="1"/>
    <col min="18" max="18" width="14.85546875" style="197" customWidth="1"/>
    <col min="19" max="19" width="16.140625" style="197" customWidth="1"/>
    <col min="20" max="20" width="13.85546875" style="197" customWidth="1"/>
    <col min="21" max="21" width="14.140625" style="197" customWidth="1"/>
    <col min="22" max="23" width="14.5703125" style="197" customWidth="1"/>
    <col min="24" max="24" width="12.42578125" style="197" customWidth="1"/>
    <col min="25" max="28" width="15.28515625" style="197" customWidth="1"/>
    <col min="29" max="29" width="20.5703125" style="197" customWidth="1"/>
    <col min="30" max="30" width="12.42578125" style="197" customWidth="1"/>
    <col min="31" max="31" width="15" style="197" customWidth="1"/>
    <col min="32" max="32" width="12.42578125" style="197" customWidth="1"/>
    <col min="33" max="34" width="19.140625" style="197" customWidth="1"/>
    <col min="35" max="35" width="14.140625" style="197" customWidth="1"/>
    <col min="36" max="36" width="12.42578125" style="197" customWidth="1"/>
    <col min="37" max="37" width="13.7109375" style="197" customWidth="1"/>
    <col min="38" max="42" width="17.5703125" style="197" customWidth="1"/>
    <col min="43" max="43" width="15.5703125" style="197" customWidth="1"/>
    <col min="44" max="44" width="14.7109375" style="197" customWidth="1"/>
    <col min="45" max="46" width="16.140625" style="197" customWidth="1"/>
    <col min="47" max="47" width="20.42578125" style="197" customWidth="1"/>
    <col min="48" max="48" width="17.28515625" style="197" customWidth="1"/>
    <col min="49" max="16384" width="9.140625" style="197"/>
  </cols>
  <sheetData>
    <row r="1" spans="1:48" ht="15.75">
      <c r="J1" s="342" t="s">
        <v>131</v>
      </c>
    </row>
    <row r="2" spans="1:48" ht="15.75">
      <c r="J2" s="343" t="s">
        <v>136</v>
      </c>
    </row>
    <row r="3" spans="1:48" ht="15.75">
      <c r="J3" s="344" t="s">
        <v>276</v>
      </c>
    </row>
    <row r="4" spans="1:48">
      <c r="D4" s="345" t="s">
        <v>800</v>
      </c>
    </row>
    <row r="5" spans="1:48">
      <c r="D5" s="345" t="s">
        <v>265</v>
      </c>
    </row>
    <row r="6" spans="1:48" s="80" customFormat="1" ht="12">
      <c r="A6" s="346"/>
      <c r="B6" s="346"/>
      <c r="C6" s="347"/>
      <c r="D6" s="348"/>
      <c r="E6" s="346"/>
      <c r="F6" s="346"/>
      <c r="G6" s="346"/>
      <c r="I6" s="346"/>
      <c r="J6" s="346"/>
      <c r="K6" s="346"/>
      <c r="L6" s="349"/>
      <c r="M6" s="346"/>
      <c r="N6" s="346"/>
      <c r="O6" s="346"/>
      <c r="P6" s="346"/>
      <c r="Q6" s="346"/>
      <c r="R6" s="350" t="s">
        <v>196</v>
      </c>
      <c r="S6" s="346"/>
      <c r="T6" s="346"/>
      <c r="U6" s="346"/>
      <c r="X6" s="346"/>
      <c r="Z6" s="346"/>
      <c r="AA6" s="346"/>
      <c r="AB6" s="346"/>
      <c r="AC6" s="346"/>
      <c r="AF6" s="350" t="s">
        <v>196</v>
      </c>
      <c r="AG6" s="346"/>
      <c r="AH6" s="351"/>
      <c r="AL6" s="346"/>
      <c r="AM6" s="346"/>
      <c r="AN6" s="346"/>
      <c r="AO6" s="346"/>
      <c r="AP6" s="346"/>
      <c r="AQ6" s="346"/>
      <c r="AR6" s="346"/>
    </row>
    <row r="7" spans="1:48" s="353" customFormat="1" ht="12.75" customHeight="1">
      <c r="A7" s="891" t="s">
        <v>19</v>
      </c>
      <c r="B7" s="886" t="s">
        <v>162</v>
      </c>
      <c r="C7" s="886" t="s">
        <v>197</v>
      </c>
      <c r="D7" s="886" t="s">
        <v>198</v>
      </c>
      <c r="E7" s="892" t="s">
        <v>290</v>
      </c>
      <c r="F7" s="886" t="s">
        <v>291</v>
      </c>
      <c r="G7" s="886" t="s">
        <v>199</v>
      </c>
      <c r="H7" s="886" t="s">
        <v>292</v>
      </c>
      <c r="I7" s="886" t="s">
        <v>200</v>
      </c>
      <c r="J7" s="886" t="s">
        <v>201</v>
      </c>
      <c r="K7" s="886" t="s">
        <v>202</v>
      </c>
      <c r="L7" s="886" t="s">
        <v>203</v>
      </c>
      <c r="M7" s="153" t="s">
        <v>204</v>
      </c>
      <c r="N7" s="153"/>
      <c r="O7" s="153"/>
      <c r="P7" s="153"/>
      <c r="Q7" s="153" t="s">
        <v>293</v>
      </c>
      <c r="R7" s="153"/>
      <c r="S7" s="153"/>
      <c r="T7" s="153"/>
      <c r="U7" s="153"/>
      <c r="V7" s="153"/>
      <c r="W7" s="153"/>
      <c r="X7" s="153"/>
      <c r="Y7" s="153" t="s">
        <v>294</v>
      </c>
      <c r="Z7" s="153"/>
      <c r="AA7" s="886" t="s">
        <v>205</v>
      </c>
      <c r="AB7" s="886" t="s">
        <v>206</v>
      </c>
      <c r="AC7" s="886" t="s">
        <v>207</v>
      </c>
      <c r="AD7" s="886" t="s">
        <v>208</v>
      </c>
      <c r="AE7" s="888" t="s">
        <v>513</v>
      </c>
      <c r="AF7" s="886" t="s">
        <v>295</v>
      </c>
      <c r="AG7" s="886" t="s">
        <v>209</v>
      </c>
      <c r="AH7" s="886" t="s">
        <v>210</v>
      </c>
      <c r="AI7" s="886" t="s">
        <v>211</v>
      </c>
      <c r="AJ7" s="886" t="s">
        <v>212</v>
      </c>
      <c r="AK7" s="886" t="s">
        <v>213</v>
      </c>
      <c r="AL7" s="886" t="s">
        <v>296</v>
      </c>
      <c r="AM7" s="886"/>
      <c r="AN7" s="887" t="s">
        <v>801</v>
      </c>
      <c r="AO7" s="887" t="s">
        <v>802</v>
      </c>
      <c r="AP7" s="886" t="s">
        <v>214</v>
      </c>
      <c r="AQ7" s="886" t="s">
        <v>215</v>
      </c>
      <c r="AR7" s="886" t="s">
        <v>216</v>
      </c>
      <c r="AS7" s="886" t="s">
        <v>217</v>
      </c>
      <c r="AT7" s="886" t="s">
        <v>218</v>
      </c>
      <c r="AU7" s="352"/>
      <c r="AV7" s="352"/>
    </row>
    <row r="8" spans="1:48" s="353" customFormat="1" ht="57" customHeight="1">
      <c r="A8" s="891"/>
      <c r="B8" s="886"/>
      <c r="C8" s="886"/>
      <c r="D8" s="886"/>
      <c r="E8" s="892"/>
      <c r="F8" s="886"/>
      <c r="G8" s="886"/>
      <c r="H8" s="886"/>
      <c r="I8" s="886"/>
      <c r="J8" s="886"/>
      <c r="K8" s="886"/>
      <c r="L8" s="886"/>
      <c r="M8" s="339" t="s">
        <v>253</v>
      </c>
      <c r="N8" s="339" t="s">
        <v>254</v>
      </c>
      <c r="O8" s="339" t="s">
        <v>297</v>
      </c>
      <c r="P8" s="339" t="s">
        <v>255</v>
      </c>
      <c r="Q8" s="339" t="s">
        <v>298</v>
      </c>
      <c r="R8" s="339" t="s">
        <v>256</v>
      </c>
      <c r="S8" s="339" t="s">
        <v>299</v>
      </c>
      <c r="T8" s="339" t="s">
        <v>257</v>
      </c>
      <c r="U8" s="339" t="s">
        <v>300</v>
      </c>
      <c r="V8" s="339" t="s">
        <v>258</v>
      </c>
      <c r="W8" s="339" t="s">
        <v>259</v>
      </c>
      <c r="X8" s="339" t="s">
        <v>260</v>
      </c>
      <c r="Y8" s="339" t="s">
        <v>261</v>
      </c>
      <c r="Z8" s="339" t="s">
        <v>262</v>
      </c>
      <c r="AA8" s="886"/>
      <c r="AB8" s="886"/>
      <c r="AC8" s="886"/>
      <c r="AD8" s="886"/>
      <c r="AE8" s="889"/>
      <c r="AF8" s="886"/>
      <c r="AG8" s="886"/>
      <c r="AH8" s="886"/>
      <c r="AI8" s="886"/>
      <c r="AJ8" s="886"/>
      <c r="AK8" s="886"/>
      <c r="AL8" s="339" t="s">
        <v>263</v>
      </c>
      <c r="AM8" s="154" t="s">
        <v>264</v>
      </c>
      <c r="AN8" s="887"/>
      <c r="AO8" s="887"/>
      <c r="AP8" s="886"/>
      <c r="AQ8" s="886"/>
      <c r="AR8" s="886"/>
      <c r="AS8" s="886"/>
      <c r="AT8" s="886"/>
      <c r="AU8" s="352"/>
      <c r="AV8" s="352"/>
    </row>
    <row r="9" spans="1:48">
      <c r="A9" s="155">
        <v>1</v>
      </c>
      <c r="B9" s="156" t="s">
        <v>301</v>
      </c>
      <c r="C9" s="157" t="s">
        <v>302</v>
      </c>
      <c r="D9" s="176" t="s">
        <v>303</v>
      </c>
      <c r="E9" s="354">
        <v>9071083</v>
      </c>
      <c r="F9" s="158" t="s">
        <v>507</v>
      </c>
      <c r="G9" s="159"/>
      <c r="H9" s="159"/>
      <c r="I9" s="160"/>
      <c r="J9" s="161"/>
      <c r="K9" s="162"/>
      <c r="L9" s="163">
        <f>SUM(G9:K9)</f>
        <v>0</v>
      </c>
      <c r="M9" s="160"/>
      <c r="N9" s="160"/>
      <c r="O9" s="160"/>
      <c r="P9" s="160"/>
      <c r="Q9" s="160"/>
      <c r="R9" s="160"/>
      <c r="S9" s="160"/>
      <c r="T9" s="160"/>
      <c r="U9" s="161"/>
      <c r="V9" s="164"/>
      <c r="W9" s="160"/>
      <c r="X9" s="160"/>
      <c r="Y9" s="160"/>
      <c r="Z9" s="160"/>
      <c r="AA9" s="159">
        <f t="shared" ref="AA9:AA67" si="0">N9+P9+R9+T9+V9+W9+X9+Y9</f>
        <v>0</v>
      </c>
      <c r="AB9" s="159">
        <f t="shared" ref="AB9:AB67" si="1">O9+Q9+S9+U9+Z9</f>
        <v>0</v>
      </c>
      <c r="AC9" s="160"/>
      <c r="AD9" s="160"/>
      <c r="AE9" s="889"/>
      <c r="AF9" s="160"/>
      <c r="AG9" s="159">
        <f t="shared" ref="AG9:AG72" si="2">AA9-AB9+AC9-AD9+AF9</f>
        <v>0</v>
      </c>
      <c r="AH9" s="159">
        <f t="shared" ref="AH9:AH72" si="3">AG9+L9</f>
        <v>0</v>
      </c>
      <c r="AI9" s="160"/>
      <c r="AJ9" s="160"/>
      <c r="AK9" s="159">
        <f t="shared" ref="AK9:AK67" si="4">AI9+AJ9</f>
        <v>0</v>
      </c>
      <c r="AL9" s="160">
        <v>1058858342.39</v>
      </c>
      <c r="AM9" s="159"/>
      <c r="AN9" s="160"/>
      <c r="AO9" s="160"/>
      <c r="AP9" s="159">
        <f t="shared" ref="AP9:AP67" si="5">AN9+AO9</f>
        <v>0</v>
      </c>
      <c r="AQ9" s="160">
        <v>25589500</v>
      </c>
      <c r="AR9" s="159"/>
      <c r="AS9" s="159">
        <f t="shared" ref="AS9:AS67" si="6">AL9+AM9+AP9+AQ9+AR9</f>
        <v>1084447842.3899999</v>
      </c>
      <c r="AT9" s="159">
        <f t="shared" ref="AT9:AT67" si="7">AS9+AK9</f>
        <v>1084447842.3899999</v>
      </c>
      <c r="AU9" s="165">
        <f t="shared" ref="AU9:AU67" si="8">AH9-AT9</f>
        <v>-1084447842.3899999</v>
      </c>
      <c r="AV9" s="166">
        <f t="shared" ref="AV9:AV72" si="9">AA9+AC9+AF9</f>
        <v>0</v>
      </c>
    </row>
    <row r="10" spans="1:48">
      <c r="A10" s="155">
        <v>2</v>
      </c>
      <c r="B10" s="156" t="s">
        <v>301</v>
      </c>
      <c r="C10" s="157" t="s">
        <v>302</v>
      </c>
      <c r="D10" s="176" t="s">
        <v>305</v>
      </c>
      <c r="E10" s="354">
        <v>9071172</v>
      </c>
      <c r="F10" s="158" t="s">
        <v>507</v>
      </c>
      <c r="G10" s="159"/>
      <c r="H10" s="159"/>
      <c r="I10" s="159"/>
      <c r="J10" s="159"/>
      <c r="K10" s="162"/>
      <c r="L10" s="163">
        <f t="shared" ref="L10:L73" si="10">SUM(G10:K10)</f>
        <v>0</v>
      </c>
      <c r="M10" s="167"/>
      <c r="N10" s="167"/>
      <c r="O10" s="167"/>
      <c r="P10" s="167"/>
      <c r="Q10" s="167"/>
      <c r="R10" s="167"/>
      <c r="S10" s="167"/>
      <c r="T10" s="167"/>
      <c r="U10" s="168"/>
      <c r="V10" s="164"/>
      <c r="W10" s="167"/>
      <c r="X10" s="167"/>
      <c r="Y10" s="167"/>
      <c r="Z10" s="167"/>
      <c r="AA10" s="159">
        <f t="shared" si="0"/>
        <v>0</v>
      </c>
      <c r="AB10" s="159">
        <f t="shared" si="1"/>
        <v>0</v>
      </c>
      <c r="AC10" s="167"/>
      <c r="AD10" s="167"/>
      <c r="AE10" s="889"/>
      <c r="AF10" s="167"/>
      <c r="AG10" s="159">
        <f t="shared" si="2"/>
        <v>0</v>
      </c>
      <c r="AH10" s="159">
        <f t="shared" si="3"/>
        <v>0</v>
      </c>
      <c r="AI10" s="167"/>
      <c r="AJ10" s="167"/>
      <c r="AK10" s="159">
        <f t="shared" si="4"/>
        <v>0</v>
      </c>
      <c r="AL10" s="167">
        <v>1765890</v>
      </c>
      <c r="AM10" s="167"/>
      <c r="AN10" s="167"/>
      <c r="AO10" s="167"/>
      <c r="AP10" s="159">
        <f t="shared" si="5"/>
        <v>0</v>
      </c>
      <c r="AQ10" s="159"/>
      <c r="AR10" s="159"/>
      <c r="AS10" s="159">
        <f t="shared" si="6"/>
        <v>1765890</v>
      </c>
      <c r="AT10" s="159">
        <f t="shared" si="7"/>
        <v>1765890</v>
      </c>
      <c r="AU10" s="165">
        <f t="shared" si="8"/>
        <v>-1765890</v>
      </c>
      <c r="AV10" s="166">
        <f t="shared" si="9"/>
        <v>0</v>
      </c>
    </row>
    <row r="11" spans="1:48">
      <c r="A11" s="155">
        <v>3</v>
      </c>
      <c r="B11" s="156" t="s">
        <v>301</v>
      </c>
      <c r="C11" s="157" t="s">
        <v>302</v>
      </c>
      <c r="D11" s="176" t="s">
        <v>306</v>
      </c>
      <c r="E11" s="354">
        <v>9070113</v>
      </c>
      <c r="F11" s="158" t="s">
        <v>507</v>
      </c>
      <c r="G11" s="167"/>
      <c r="H11" s="167"/>
      <c r="I11" s="167"/>
      <c r="J11" s="167"/>
      <c r="K11" s="167"/>
      <c r="L11" s="163">
        <f t="shared" si="10"/>
        <v>0</v>
      </c>
      <c r="M11" s="167"/>
      <c r="N11" s="167"/>
      <c r="O11" s="167"/>
      <c r="P11" s="167"/>
      <c r="Q11" s="167"/>
      <c r="R11" s="167"/>
      <c r="S11" s="167"/>
      <c r="T11" s="167"/>
      <c r="U11" s="167"/>
      <c r="V11" s="167"/>
      <c r="W11" s="167"/>
      <c r="X11" s="167"/>
      <c r="Y11" s="167"/>
      <c r="Z11" s="167"/>
      <c r="AA11" s="159">
        <f t="shared" si="0"/>
        <v>0</v>
      </c>
      <c r="AB11" s="159">
        <f t="shared" si="1"/>
        <v>0</v>
      </c>
      <c r="AC11" s="167"/>
      <c r="AD11" s="167"/>
      <c r="AE11" s="890"/>
      <c r="AF11" s="167"/>
      <c r="AG11" s="159">
        <f t="shared" si="2"/>
        <v>0</v>
      </c>
      <c r="AH11" s="159">
        <f t="shared" si="3"/>
        <v>0</v>
      </c>
      <c r="AI11" s="167"/>
      <c r="AJ11" s="169"/>
      <c r="AK11" s="159">
        <f t="shared" si="4"/>
        <v>0</v>
      </c>
      <c r="AL11" s="167">
        <v>320684115</v>
      </c>
      <c r="AM11" s="169"/>
      <c r="AN11" s="167"/>
      <c r="AO11" s="167"/>
      <c r="AP11" s="159">
        <f>AN11+AO11</f>
        <v>0</v>
      </c>
      <c r="AQ11" s="167">
        <v>17072045.760000002</v>
      </c>
      <c r="AR11" s="159"/>
      <c r="AS11" s="159">
        <f t="shared" si="6"/>
        <v>337756160.75999999</v>
      </c>
      <c r="AT11" s="159">
        <f t="shared" si="7"/>
        <v>337756160.75999999</v>
      </c>
      <c r="AU11" s="165">
        <f t="shared" si="8"/>
        <v>-337756160.75999999</v>
      </c>
      <c r="AV11" s="166">
        <f t="shared" si="9"/>
        <v>0</v>
      </c>
    </row>
    <row r="12" spans="1:48">
      <c r="A12" s="155">
        <v>4</v>
      </c>
      <c r="B12" s="156" t="s">
        <v>301</v>
      </c>
      <c r="C12" s="157" t="s">
        <v>302</v>
      </c>
      <c r="D12" s="176" t="s">
        <v>307</v>
      </c>
      <c r="E12" s="354">
        <v>9071105</v>
      </c>
      <c r="F12" s="158" t="s">
        <v>507</v>
      </c>
      <c r="G12" s="159"/>
      <c r="H12" s="159"/>
      <c r="I12" s="159"/>
      <c r="J12" s="161"/>
      <c r="K12" s="162"/>
      <c r="L12" s="163">
        <f t="shared" si="10"/>
        <v>0</v>
      </c>
      <c r="M12" s="167"/>
      <c r="N12" s="167"/>
      <c r="O12" s="167"/>
      <c r="P12" s="167"/>
      <c r="Q12" s="167"/>
      <c r="R12" s="167"/>
      <c r="S12" s="167"/>
      <c r="T12" s="167"/>
      <c r="U12" s="168"/>
      <c r="V12" s="164"/>
      <c r="W12" s="167"/>
      <c r="X12" s="167"/>
      <c r="Y12" s="167"/>
      <c r="Z12" s="167"/>
      <c r="AA12" s="159">
        <f t="shared" si="0"/>
        <v>0</v>
      </c>
      <c r="AB12" s="159">
        <f t="shared" si="1"/>
        <v>0</v>
      </c>
      <c r="AC12" s="167"/>
      <c r="AD12" s="167"/>
      <c r="AE12" s="372"/>
      <c r="AF12" s="159"/>
      <c r="AG12" s="159">
        <f t="shared" si="2"/>
        <v>0</v>
      </c>
      <c r="AH12" s="159">
        <f t="shared" si="3"/>
        <v>0</v>
      </c>
      <c r="AI12" s="170"/>
      <c r="AJ12" s="171"/>
      <c r="AK12" s="159">
        <f t="shared" si="4"/>
        <v>0</v>
      </c>
      <c r="AL12" s="168">
        <v>70806205</v>
      </c>
      <c r="AM12" s="159"/>
      <c r="AN12" s="172"/>
      <c r="AO12" s="167"/>
      <c r="AP12" s="159">
        <f t="shared" si="5"/>
        <v>0</v>
      </c>
      <c r="AQ12" s="167">
        <v>1245674.3999999999</v>
      </c>
      <c r="AR12" s="159"/>
      <c r="AS12" s="159">
        <f t="shared" si="6"/>
        <v>72051879.400000006</v>
      </c>
      <c r="AT12" s="159">
        <f t="shared" si="7"/>
        <v>72051879.400000006</v>
      </c>
      <c r="AU12" s="165">
        <f t="shared" si="8"/>
        <v>-72051879.400000006</v>
      </c>
      <c r="AV12" s="166">
        <f t="shared" si="9"/>
        <v>0</v>
      </c>
    </row>
    <row r="13" spans="1:48">
      <c r="A13" s="155">
        <v>5</v>
      </c>
      <c r="B13" s="156" t="s">
        <v>301</v>
      </c>
      <c r="C13" s="157" t="s">
        <v>302</v>
      </c>
      <c r="D13" s="176" t="s">
        <v>308</v>
      </c>
      <c r="E13" s="355">
        <v>9071091</v>
      </c>
      <c r="F13" s="158" t="s">
        <v>507</v>
      </c>
      <c r="G13" s="167"/>
      <c r="H13" s="167"/>
      <c r="I13" s="167"/>
      <c r="J13" s="167"/>
      <c r="K13" s="167"/>
      <c r="L13" s="163">
        <f t="shared" si="10"/>
        <v>0</v>
      </c>
      <c r="M13" s="167"/>
      <c r="N13" s="167"/>
      <c r="O13" s="167"/>
      <c r="P13" s="167"/>
      <c r="Q13" s="167"/>
      <c r="R13" s="167"/>
      <c r="S13" s="167"/>
      <c r="T13" s="167"/>
      <c r="U13" s="167"/>
      <c r="V13" s="167"/>
      <c r="W13" s="167"/>
      <c r="X13" s="167"/>
      <c r="Y13" s="167"/>
      <c r="Z13" s="167"/>
      <c r="AA13" s="159">
        <f t="shared" si="0"/>
        <v>0</v>
      </c>
      <c r="AB13" s="159">
        <f t="shared" si="1"/>
        <v>0</v>
      </c>
      <c r="AC13" s="167"/>
      <c r="AD13" s="167"/>
      <c r="AE13" s="167"/>
      <c r="AF13" s="167"/>
      <c r="AG13" s="159">
        <f t="shared" si="2"/>
        <v>0</v>
      </c>
      <c r="AH13" s="159">
        <f t="shared" si="3"/>
        <v>0</v>
      </c>
      <c r="AI13" s="164"/>
      <c r="AJ13" s="162"/>
      <c r="AK13" s="159">
        <f t="shared" si="4"/>
        <v>0</v>
      </c>
      <c r="AL13" s="168">
        <v>824973760.70000005</v>
      </c>
      <c r="AM13" s="162"/>
      <c r="AN13" s="172"/>
      <c r="AO13" s="167"/>
      <c r="AP13" s="159">
        <f t="shared" si="5"/>
        <v>0</v>
      </c>
      <c r="AQ13" s="167">
        <v>143187252.59999999</v>
      </c>
      <c r="AR13" s="159"/>
      <c r="AS13" s="159">
        <f t="shared" si="6"/>
        <v>968161013.30000007</v>
      </c>
      <c r="AT13" s="159">
        <f t="shared" si="7"/>
        <v>968161013.30000007</v>
      </c>
      <c r="AU13" s="165">
        <f t="shared" si="8"/>
        <v>-968161013.30000007</v>
      </c>
      <c r="AV13" s="166">
        <f t="shared" si="9"/>
        <v>0</v>
      </c>
    </row>
    <row r="14" spans="1:48">
      <c r="A14" s="155">
        <v>6</v>
      </c>
      <c r="B14" s="156" t="s">
        <v>301</v>
      </c>
      <c r="C14" s="157" t="s">
        <v>302</v>
      </c>
      <c r="D14" s="176" t="s">
        <v>309</v>
      </c>
      <c r="E14" s="354">
        <v>4123433</v>
      </c>
      <c r="F14" s="158" t="s">
        <v>507</v>
      </c>
      <c r="G14" s="160"/>
      <c r="H14" s="160"/>
      <c r="I14" s="160"/>
      <c r="J14" s="160"/>
      <c r="K14" s="160"/>
      <c r="L14" s="163">
        <f t="shared" si="10"/>
        <v>0</v>
      </c>
      <c r="M14" s="160"/>
      <c r="N14" s="160"/>
      <c r="O14" s="160"/>
      <c r="P14" s="160"/>
      <c r="Q14" s="160"/>
      <c r="R14" s="160"/>
      <c r="S14" s="160"/>
      <c r="T14" s="160"/>
      <c r="U14" s="160"/>
      <c r="V14" s="167"/>
      <c r="W14" s="160"/>
      <c r="X14" s="160"/>
      <c r="Y14" s="160"/>
      <c r="Z14" s="160"/>
      <c r="AA14" s="159">
        <f t="shared" si="0"/>
        <v>0</v>
      </c>
      <c r="AB14" s="159">
        <f t="shared" si="1"/>
        <v>0</v>
      </c>
      <c r="AC14" s="160"/>
      <c r="AD14" s="160"/>
      <c r="AE14" s="160"/>
      <c r="AF14" s="160"/>
      <c r="AG14" s="159">
        <f t="shared" si="2"/>
        <v>0</v>
      </c>
      <c r="AH14" s="159">
        <f t="shared" si="3"/>
        <v>0</v>
      </c>
      <c r="AI14" s="164"/>
      <c r="AJ14" s="162"/>
      <c r="AK14" s="159">
        <f t="shared" si="4"/>
        <v>0</v>
      </c>
      <c r="AL14" s="161">
        <v>254476230.30000001</v>
      </c>
      <c r="AM14" s="162"/>
      <c r="AN14" s="163"/>
      <c r="AO14" s="160"/>
      <c r="AP14" s="159">
        <f t="shared" si="5"/>
        <v>0</v>
      </c>
      <c r="AQ14" s="160">
        <v>1605361.5</v>
      </c>
      <c r="AR14" s="159"/>
      <c r="AS14" s="159">
        <f t="shared" si="6"/>
        <v>256081591.80000001</v>
      </c>
      <c r="AT14" s="159">
        <f t="shared" si="7"/>
        <v>256081591.80000001</v>
      </c>
      <c r="AU14" s="165">
        <f t="shared" si="8"/>
        <v>-256081591.80000001</v>
      </c>
      <c r="AV14" s="166">
        <f t="shared" si="9"/>
        <v>0</v>
      </c>
    </row>
    <row r="15" spans="1:48">
      <c r="A15" s="155">
        <v>7</v>
      </c>
      <c r="B15" s="156" t="s">
        <v>301</v>
      </c>
      <c r="C15" s="173" t="s">
        <v>302</v>
      </c>
      <c r="D15" s="186" t="s">
        <v>476</v>
      </c>
      <c r="E15" s="354">
        <v>4137361</v>
      </c>
      <c r="F15" s="158" t="s">
        <v>507</v>
      </c>
      <c r="G15" s="160"/>
      <c r="H15" s="160"/>
      <c r="I15" s="160"/>
      <c r="J15" s="160"/>
      <c r="K15" s="160"/>
      <c r="L15" s="163">
        <f t="shared" si="10"/>
        <v>0</v>
      </c>
      <c r="M15" s="159"/>
      <c r="N15" s="159"/>
      <c r="O15" s="159"/>
      <c r="P15" s="159"/>
      <c r="Q15" s="159"/>
      <c r="R15" s="159"/>
      <c r="S15" s="159"/>
      <c r="T15" s="159"/>
      <c r="U15" s="159"/>
      <c r="V15" s="159"/>
      <c r="W15" s="159"/>
      <c r="X15" s="159"/>
      <c r="Y15" s="159"/>
      <c r="Z15" s="159"/>
      <c r="AA15" s="159">
        <f t="shared" si="0"/>
        <v>0</v>
      </c>
      <c r="AB15" s="159">
        <f t="shared" si="1"/>
        <v>0</v>
      </c>
      <c r="AC15" s="159"/>
      <c r="AD15" s="159"/>
      <c r="AE15" s="159"/>
      <c r="AF15" s="159"/>
      <c r="AG15" s="159">
        <f t="shared" si="2"/>
        <v>0</v>
      </c>
      <c r="AH15" s="159">
        <f t="shared" si="3"/>
        <v>0</v>
      </c>
      <c r="AI15" s="160"/>
      <c r="AJ15" s="159"/>
      <c r="AK15" s="159">
        <f t="shared" si="4"/>
        <v>0</v>
      </c>
      <c r="AL15" s="174">
        <v>3154600</v>
      </c>
      <c r="AM15" s="159"/>
      <c r="AN15" s="175"/>
      <c r="AO15" s="159"/>
      <c r="AP15" s="159">
        <f t="shared" si="5"/>
        <v>0</v>
      </c>
      <c r="AQ15" s="159"/>
      <c r="AR15" s="159"/>
      <c r="AS15" s="159">
        <f t="shared" si="6"/>
        <v>3154600</v>
      </c>
      <c r="AT15" s="159">
        <f t="shared" si="7"/>
        <v>3154600</v>
      </c>
      <c r="AU15" s="165">
        <f t="shared" si="8"/>
        <v>-3154600</v>
      </c>
      <c r="AV15" s="166">
        <f t="shared" si="9"/>
        <v>0</v>
      </c>
    </row>
    <row r="16" spans="1:48">
      <c r="A16" s="155">
        <v>8</v>
      </c>
      <c r="B16" s="156" t="s">
        <v>301</v>
      </c>
      <c r="C16" s="173" t="s">
        <v>302</v>
      </c>
      <c r="D16" s="186" t="s">
        <v>423</v>
      </c>
      <c r="E16" s="354">
        <v>4134362</v>
      </c>
      <c r="F16" s="158" t="s">
        <v>507</v>
      </c>
      <c r="G16" s="191"/>
      <c r="H16" s="189"/>
      <c r="I16" s="189"/>
      <c r="J16" s="189"/>
      <c r="K16" s="189"/>
      <c r="L16" s="163">
        <f t="shared" si="10"/>
        <v>0</v>
      </c>
      <c r="M16" s="189"/>
      <c r="N16" s="189"/>
      <c r="O16" s="189"/>
      <c r="P16" s="189"/>
      <c r="Q16" s="189"/>
      <c r="R16" s="189"/>
      <c r="S16" s="189"/>
      <c r="T16" s="189"/>
      <c r="U16" s="189"/>
      <c r="V16" s="189"/>
      <c r="W16" s="189"/>
      <c r="X16" s="189"/>
      <c r="Y16" s="189"/>
      <c r="Z16" s="189"/>
      <c r="AA16" s="189">
        <f>N16+P16+R16+T16+V16+W16+X16+Y16</f>
        <v>0</v>
      </c>
      <c r="AB16" s="189">
        <f>O16+Q16+S16+U16+Z16</f>
        <v>0</v>
      </c>
      <c r="AC16" s="189"/>
      <c r="AD16" s="189"/>
      <c r="AE16" s="189"/>
      <c r="AF16" s="189"/>
      <c r="AG16" s="189">
        <f t="shared" si="2"/>
        <v>0</v>
      </c>
      <c r="AH16" s="189">
        <f t="shared" si="3"/>
        <v>0</v>
      </c>
      <c r="AI16" s="189"/>
      <c r="AJ16" s="189"/>
      <c r="AK16" s="189">
        <f>AI16+AJ16</f>
        <v>0</v>
      </c>
      <c r="AL16" s="189">
        <v>1500000</v>
      </c>
      <c r="AM16" s="189"/>
      <c r="AN16" s="189"/>
      <c r="AO16" s="189"/>
      <c r="AP16" s="189">
        <f>AN16+AO16</f>
        <v>0</v>
      </c>
      <c r="AQ16" s="189"/>
      <c r="AR16" s="189"/>
      <c r="AS16" s="189">
        <f>AL16+AM16+AP16+AQ16+AR16</f>
        <v>1500000</v>
      </c>
      <c r="AT16" s="189">
        <f>AS16+AK16</f>
        <v>1500000</v>
      </c>
      <c r="AU16" s="204">
        <f>AH16-AT16</f>
        <v>-1500000</v>
      </c>
      <c r="AV16" s="166">
        <f t="shared" si="9"/>
        <v>0</v>
      </c>
    </row>
    <row r="17" spans="1:48" s="345" customFormat="1">
      <c r="A17" s="155">
        <v>9</v>
      </c>
      <c r="B17" s="156" t="s">
        <v>301</v>
      </c>
      <c r="C17" s="157" t="s">
        <v>310</v>
      </c>
      <c r="D17" s="176" t="s">
        <v>305</v>
      </c>
      <c r="E17" s="354">
        <v>4134389</v>
      </c>
      <c r="F17" s="158" t="s">
        <v>507</v>
      </c>
      <c r="G17" s="160"/>
      <c r="H17" s="160"/>
      <c r="I17" s="160"/>
      <c r="J17" s="160"/>
      <c r="K17" s="160"/>
      <c r="L17" s="163">
        <f t="shared" si="10"/>
        <v>0</v>
      </c>
      <c r="M17" s="160"/>
      <c r="N17" s="160"/>
      <c r="O17" s="160"/>
      <c r="P17" s="160"/>
      <c r="Q17" s="160"/>
      <c r="R17" s="169"/>
      <c r="S17" s="160"/>
      <c r="T17" s="160"/>
      <c r="U17" s="160"/>
      <c r="V17" s="160"/>
      <c r="W17" s="160"/>
      <c r="X17" s="160"/>
      <c r="Y17" s="160"/>
      <c r="Z17" s="160"/>
      <c r="AA17" s="159">
        <f t="shared" si="0"/>
        <v>0</v>
      </c>
      <c r="AB17" s="159">
        <f t="shared" si="1"/>
        <v>0</v>
      </c>
      <c r="AC17" s="160"/>
      <c r="AD17" s="160"/>
      <c r="AE17" s="160"/>
      <c r="AF17" s="160"/>
      <c r="AG17" s="159">
        <f t="shared" si="2"/>
        <v>0</v>
      </c>
      <c r="AH17" s="159">
        <f t="shared" si="3"/>
        <v>0</v>
      </c>
      <c r="AI17" s="160"/>
      <c r="AJ17" s="169"/>
      <c r="AK17" s="159">
        <f t="shared" si="4"/>
        <v>0</v>
      </c>
      <c r="AL17" s="161">
        <v>2361250</v>
      </c>
      <c r="AM17" s="162"/>
      <c r="AN17" s="163"/>
      <c r="AO17" s="160"/>
      <c r="AP17" s="159">
        <f t="shared" si="5"/>
        <v>0</v>
      </c>
      <c r="AQ17" s="160">
        <v>24300</v>
      </c>
      <c r="AR17" s="159"/>
      <c r="AS17" s="159">
        <f t="shared" si="6"/>
        <v>2385550</v>
      </c>
      <c r="AT17" s="159">
        <f t="shared" si="7"/>
        <v>2385550</v>
      </c>
      <c r="AU17" s="165">
        <f t="shared" si="8"/>
        <v>-2385550</v>
      </c>
      <c r="AV17" s="166">
        <f t="shared" si="9"/>
        <v>0</v>
      </c>
    </row>
    <row r="18" spans="1:48">
      <c r="A18" s="155">
        <v>10</v>
      </c>
      <c r="B18" s="156" t="s">
        <v>301</v>
      </c>
      <c r="C18" s="157" t="s">
        <v>310</v>
      </c>
      <c r="D18" s="176" t="s">
        <v>303</v>
      </c>
      <c r="E18" s="354">
        <v>9071059</v>
      </c>
      <c r="F18" s="158" t="s">
        <v>507</v>
      </c>
      <c r="G18" s="167"/>
      <c r="H18" s="167"/>
      <c r="I18" s="167"/>
      <c r="J18" s="161"/>
      <c r="K18" s="162"/>
      <c r="L18" s="163">
        <f t="shared" si="10"/>
        <v>0</v>
      </c>
      <c r="M18" s="167"/>
      <c r="N18" s="167"/>
      <c r="O18" s="167"/>
      <c r="P18" s="167"/>
      <c r="Q18" s="167"/>
      <c r="R18" s="167"/>
      <c r="S18" s="167"/>
      <c r="T18" s="167"/>
      <c r="U18" s="168"/>
      <c r="V18" s="164"/>
      <c r="W18" s="167"/>
      <c r="X18" s="167"/>
      <c r="Y18" s="167"/>
      <c r="Z18" s="167"/>
      <c r="AA18" s="159">
        <f t="shared" si="0"/>
        <v>0</v>
      </c>
      <c r="AB18" s="159">
        <f t="shared" si="1"/>
        <v>0</v>
      </c>
      <c r="AC18" s="160"/>
      <c r="AD18" s="160"/>
      <c r="AE18" s="167"/>
      <c r="AF18" s="167"/>
      <c r="AG18" s="159">
        <f t="shared" si="2"/>
        <v>0</v>
      </c>
      <c r="AH18" s="159">
        <f t="shared" si="3"/>
        <v>0</v>
      </c>
      <c r="AI18" s="167"/>
      <c r="AJ18" s="167"/>
      <c r="AK18" s="159">
        <f t="shared" si="4"/>
        <v>0</v>
      </c>
      <c r="AL18" s="168">
        <v>996193831.66999996</v>
      </c>
      <c r="AM18" s="164"/>
      <c r="AN18" s="172"/>
      <c r="AO18" s="167"/>
      <c r="AP18" s="159">
        <f t="shared" si="5"/>
        <v>0</v>
      </c>
      <c r="AQ18" s="167">
        <v>42878900</v>
      </c>
      <c r="AR18" s="159"/>
      <c r="AS18" s="159">
        <f>AL18+AM18+AP18+AQ18+AR18</f>
        <v>1039072731.67</v>
      </c>
      <c r="AT18" s="159">
        <f>AS18+AK18</f>
        <v>1039072731.67</v>
      </c>
      <c r="AU18" s="165">
        <f t="shared" si="8"/>
        <v>-1039072731.67</v>
      </c>
      <c r="AV18" s="166">
        <f t="shared" si="9"/>
        <v>0</v>
      </c>
    </row>
    <row r="19" spans="1:48">
      <c r="A19" s="155">
        <v>11</v>
      </c>
      <c r="B19" s="156" t="s">
        <v>301</v>
      </c>
      <c r="C19" s="157" t="s">
        <v>310</v>
      </c>
      <c r="D19" s="176" t="s">
        <v>308</v>
      </c>
      <c r="E19" s="354">
        <v>9071067</v>
      </c>
      <c r="F19" s="158" t="s">
        <v>507</v>
      </c>
      <c r="G19" s="167"/>
      <c r="H19" s="167"/>
      <c r="I19" s="167"/>
      <c r="J19" s="167"/>
      <c r="K19" s="167"/>
      <c r="L19" s="163">
        <f t="shared" si="10"/>
        <v>0</v>
      </c>
      <c r="M19" s="167"/>
      <c r="N19" s="167"/>
      <c r="O19" s="167"/>
      <c r="P19" s="167"/>
      <c r="Q19" s="167"/>
      <c r="R19" s="169"/>
      <c r="S19" s="167"/>
      <c r="T19" s="167"/>
      <c r="U19" s="167"/>
      <c r="V19" s="167"/>
      <c r="W19" s="167"/>
      <c r="X19" s="167"/>
      <c r="Y19" s="167"/>
      <c r="Z19" s="167"/>
      <c r="AA19" s="159">
        <f t="shared" si="0"/>
        <v>0</v>
      </c>
      <c r="AB19" s="159">
        <f t="shared" si="1"/>
        <v>0</v>
      </c>
      <c r="AC19" s="167"/>
      <c r="AD19" s="160"/>
      <c r="AE19" s="167"/>
      <c r="AF19" s="167"/>
      <c r="AG19" s="159">
        <f t="shared" si="2"/>
        <v>0</v>
      </c>
      <c r="AH19" s="159">
        <f t="shared" si="3"/>
        <v>0</v>
      </c>
      <c r="AI19" s="167"/>
      <c r="AJ19" s="169"/>
      <c r="AK19" s="159">
        <f t="shared" si="4"/>
        <v>0</v>
      </c>
      <c r="AL19" s="168">
        <v>990423107.57000005</v>
      </c>
      <c r="AM19" s="162"/>
      <c r="AN19" s="172"/>
      <c r="AO19" s="167"/>
      <c r="AP19" s="159">
        <f t="shared" si="5"/>
        <v>0</v>
      </c>
      <c r="AQ19" s="167">
        <v>96838944</v>
      </c>
      <c r="AR19" s="159"/>
      <c r="AS19" s="159">
        <f>AL19+AM19+AP19+AQ19+AR19</f>
        <v>1087262051.5700002</v>
      </c>
      <c r="AT19" s="159">
        <f>AS19+AK19</f>
        <v>1087262051.5700002</v>
      </c>
      <c r="AU19" s="165">
        <f t="shared" si="8"/>
        <v>-1087262051.5700002</v>
      </c>
      <c r="AV19" s="166">
        <f t="shared" si="9"/>
        <v>0</v>
      </c>
    </row>
    <row r="20" spans="1:48">
      <c r="A20" s="155">
        <v>12</v>
      </c>
      <c r="B20" s="156" t="s">
        <v>301</v>
      </c>
      <c r="C20" s="157" t="s">
        <v>310</v>
      </c>
      <c r="D20" s="176" t="s">
        <v>311</v>
      </c>
      <c r="E20" s="354">
        <v>9070982</v>
      </c>
      <c r="F20" s="158" t="s">
        <v>507</v>
      </c>
      <c r="G20" s="159"/>
      <c r="H20" s="159"/>
      <c r="I20" s="159"/>
      <c r="J20" s="159"/>
      <c r="K20" s="159"/>
      <c r="L20" s="163">
        <f t="shared" si="10"/>
        <v>0</v>
      </c>
      <c r="M20" s="159"/>
      <c r="N20" s="159"/>
      <c r="O20" s="159"/>
      <c r="P20" s="159"/>
      <c r="Q20" s="159"/>
      <c r="R20" s="159"/>
      <c r="S20" s="159"/>
      <c r="T20" s="159"/>
      <c r="U20" s="159"/>
      <c r="V20" s="159"/>
      <c r="W20" s="159"/>
      <c r="X20" s="159"/>
      <c r="Y20" s="159"/>
      <c r="Z20" s="159"/>
      <c r="AA20" s="159">
        <f t="shared" si="0"/>
        <v>0</v>
      </c>
      <c r="AB20" s="159">
        <f t="shared" si="1"/>
        <v>0</v>
      </c>
      <c r="AC20" s="159"/>
      <c r="AD20" s="159"/>
      <c r="AE20" s="159"/>
      <c r="AF20" s="159"/>
      <c r="AG20" s="159">
        <f t="shared" si="2"/>
        <v>0</v>
      </c>
      <c r="AH20" s="159">
        <f t="shared" si="3"/>
        <v>0</v>
      </c>
      <c r="AI20" s="159"/>
      <c r="AJ20" s="159"/>
      <c r="AK20" s="159">
        <f t="shared" si="4"/>
        <v>0</v>
      </c>
      <c r="AL20" s="174">
        <v>248855078</v>
      </c>
      <c r="AM20" s="159"/>
      <c r="AN20" s="175"/>
      <c r="AO20" s="159"/>
      <c r="AP20" s="159">
        <f t="shared" si="5"/>
        <v>0</v>
      </c>
      <c r="AQ20" s="159">
        <v>22277313.120000001</v>
      </c>
      <c r="AR20" s="159"/>
      <c r="AS20" s="159">
        <f t="shared" si="6"/>
        <v>271132391.12</v>
      </c>
      <c r="AT20" s="159">
        <f t="shared" si="7"/>
        <v>271132391.12</v>
      </c>
      <c r="AU20" s="165">
        <f t="shared" si="8"/>
        <v>-271132391.12</v>
      </c>
      <c r="AV20" s="166">
        <f t="shared" si="9"/>
        <v>0</v>
      </c>
    </row>
    <row r="21" spans="1:48">
      <c r="A21" s="155">
        <v>13</v>
      </c>
      <c r="B21" s="156" t="s">
        <v>301</v>
      </c>
      <c r="C21" s="157" t="s">
        <v>310</v>
      </c>
      <c r="D21" s="176" t="s">
        <v>307</v>
      </c>
      <c r="E21" s="354">
        <v>9071202</v>
      </c>
      <c r="F21" s="158" t="s">
        <v>507</v>
      </c>
      <c r="G21" s="167"/>
      <c r="H21" s="167"/>
      <c r="I21" s="167"/>
      <c r="J21" s="167"/>
      <c r="K21" s="167"/>
      <c r="L21" s="163">
        <f t="shared" si="10"/>
        <v>0</v>
      </c>
      <c r="M21" s="167"/>
      <c r="N21" s="167"/>
      <c r="O21" s="167"/>
      <c r="P21" s="167"/>
      <c r="Q21" s="168"/>
      <c r="R21" s="162"/>
      <c r="S21" s="164"/>
      <c r="T21" s="172"/>
      <c r="U21" s="167"/>
      <c r="V21" s="167"/>
      <c r="W21" s="167"/>
      <c r="X21" s="167"/>
      <c r="Y21" s="167"/>
      <c r="Z21" s="167"/>
      <c r="AA21" s="159">
        <f t="shared" si="0"/>
        <v>0</v>
      </c>
      <c r="AB21" s="159">
        <f t="shared" si="1"/>
        <v>0</v>
      </c>
      <c r="AC21" s="167"/>
      <c r="AD21" s="160"/>
      <c r="AE21" s="167"/>
      <c r="AF21" s="167"/>
      <c r="AG21" s="159">
        <f t="shared" si="2"/>
        <v>0</v>
      </c>
      <c r="AH21" s="159">
        <f t="shared" si="3"/>
        <v>0</v>
      </c>
      <c r="AI21" s="164"/>
      <c r="AJ21" s="162"/>
      <c r="AK21" s="159">
        <f t="shared" si="4"/>
        <v>0</v>
      </c>
      <c r="AL21" s="168">
        <v>145607220.44999999</v>
      </c>
      <c r="AM21" s="162"/>
      <c r="AN21" s="172"/>
      <c r="AO21" s="167"/>
      <c r="AP21" s="159">
        <f t="shared" si="5"/>
        <v>0</v>
      </c>
      <c r="AQ21" s="167">
        <v>7286909</v>
      </c>
      <c r="AR21" s="159"/>
      <c r="AS21" s="159">
        <f t="shared" si="6"/>
        <v>152894129.44999999</v>
      </c>
      <c r="AT21" s="159">
        <f t="shared" si="7"/>
        <v>152894129.44999999</v>
      </c>
      <c r="AU21" s="165">
        <f t="shared" si="8"/>
        <v>-152894129.44999999</v>
      </c>
      <c r="AV21" s="166">
        <f t="shared" si="9"/>
        <v>0</v>
      </c>
    </row>
    <row r="22" spans="1:48" ht="12" customHeight="1">
      <c r="A22" s="155">
        <v>14</v>
      </c>
      <c r="B22" s="156" t="s">
        <v>301</v>
      </c>
      <c r="C22" s="157" t="s">
        <v>310</v>
      </c>
      <c r="D22" s="176" t="s">
        <v>309</v>
      </c>
      <c r="E22" s="354">
        <v>9129243</v>
      </c>
      <c r="F22" s="158" t="s">
        <v>507</v>
      </c>
      <c r="G22" s="167"/>
      <c r="H22" s="167"/>
      <c r="I22" s="167"/>
      <c r="J22" s="167"/>
      <c r="K22" s="167"/>
      <c r="L22" s="163">
        <f t="shared" si="10"/>
        <v>0</v>
      </c>
      <c r="M22" s="167"/>
      <c r="N22" s="167"/>
      <c r="O22" s="167"/>
      <c r="P22" s="167"/>
      <c r="Q22" s="168"/>
      <c r="R22" s="162"/>
      <c r="S22" s="164"/>
      <c r="T22" s="172"/>
      <c r="U22" s="167"/>
      <c r="V22" s="167"/>
      <c r="W22" s="167"/>
      <c r="X22" s="167"/>
      <c r="Y22" s="167"/>
      <c r="Z22" s="167"/>
      <c r="AA22" s="159">
        <f t="shared" si="0"/>
        <v>0</v>
      </c>
      <c r="AB22" s="159">
        <f t="shared" si="1"/>
        <v>0</v>
      </c>
      <c r="AC22" s="167"/>
      <c r="AD22" s="160"/>
      <c r="AE22" s="167"/>
      <c r="AF22" s="167"/>
      <c r="AG22" s="159">
        <f t="shared" si="2"/>
        <v>0</v>
      </c>
      <c r="AH22" s="159">
        <f t="shared" si="3"/>
        <v>0</v>
      </c>
      <c r="AI22" s="167"/>
      <c r="AJ22" s="169"/>
      <c r="AK22" s="159">
        <f t="shared" si="4"/>
        <v>0</v>
      </c>
      <c r="AL22" s="168">
        <v>184365247.69999999</v>
      </c>
      <c r="AM22" s="162"/>
      <c r="AN22" s="172"/>
      <c r="AO22" s="167"/>
      <c r="AP22" s="159">
        <f t="shared" si="5"/>
        <v>0</v>
      </c>
      <c r="AQ22" s="167">
        <v>12571466</v>
      </c>
      <c r="AR22" s="159"/>
      <c r="AS22" s="159">
        <f t="shared" si="6"/>
        <v>196936713.69999999</v>
      </c>
      <c r="AT22" s="159">
        <f t="shared" si="7"/>
        <v>196936713.69999999</v>
      </c>
      <c r="AU22" s="165">
        <f t="shared" si="8"/>
        <v>-196936713.69999999</v>
      </c>
      <c r="AV22" s="166">
        <f t="shared" si="9"/>
        <v>0</v>
      </c>
    </row>
    <row r="23" spans="1:48">
      <c r="A23" s="155">
        <v>15</v>
      </c>
      <c r="B23" s="156" t="s">
        <v>301</v>
      </c>
      <c r="C23" s="173" t="s">
        <v>310</v>
      </c>
      <c r="D23" s="186" t="s">
        <v>505</v>
      </c>
      <c r="E23" s="354">
        <v>4138678</v>
      </c>
      <c r="F23" s="158" t="s">
        <v>507</v>
      </c>
      <c r="G23" s="178"/>
      <c r="H23" s="159"/>
      <c r="I23" s="159"/>
      <c r="J23" s="159"/>
      <c r="K23" s="159"/>
      <c r="L23" s="163">
        <f t="shared" si="10"/>
        <v>0</v>
      </c>
      <c r="M23" s="159"/>
      <c r="N23" s="159"/>
      <c r="O23" s="159"/>
      <c r="P23" s="159"/>
      <c r="Q23" s="159"/>
      <c r="R23" s="159"/>
      <c r="S23" s="159"/>
      <c r="T23" s="159"/>
      <c r="U23" s="159"/>
      <c r="V23" s="159"/>
      <c r="W23" s="159"/>
      <c r="X23" s="159"/>
      <c r="Y23" s="159"/>
      <c r="Z23" s="159"/>
      <c r="AA23" s="159">
        <f t="shared" si="0"/>
        <v>0</v>
      </c>
      <c r="AB23" s="159">
        <f t="shared" si="1"/>
        <v>0</v>
      </c>
      <c r="AC23" s="159"/>
      <c r="AD23" s="159"/>
      <c r="AE23" s="159"/>
      <c r="AF23" s="159"/>
      <c r="AG23" s="159">
        <f t="shared" si="2"/>
        <v>0</v>
      </c>
      <c r="AH23" s="159">
        <f t="shared" si="3"/>
        <v>0</v>
      </c>
      <c r="AI23" s="159"/>
      <c r="AJ23" s="159"/>
      <c r="AK23" s="159">
        <f t="shared" si="4"/>
        <v>0</v>
      </c>
      <c r="AL23" s="174">
        <v>4608700</v>
      </c>
      <c r="AM23" s="159"/>
      <c r="AN23" s="175"/>
      <c r="AO23" s="159"/>
      <c r="AP23" s="159">
        <f t="shared" si="5"/>
        <v>0</v>
      </c>
      <c r="AQ23" s="159"/>
      <c r="AR23" s="159"/>
      <c r="AS23" s="159">
        <f t="shared" si="6"/>
        <v>4608700</v>
      </c>
      <c r="AT23" s="159">
        <f t="shared" si="7"/>
        <v>4608700</v>
      </c>
      <c r="AU23" s="165">
        <f t="shared" si="8"/>
        <v>-4608700</v>
      </c>
      <c r="AV23" s="166">
        <f t="shared" si="9"/>
        <v>0</v>
      </c>
    </row>
    <row r="24" spans="1:48">
      <c r="A24" s="155">
        <v>16</v>
      </c>
      <c r="B24" s="156" t="s">
        <v>301</v>
      </c>
      <c r="C24" s="157" t="s">
        <v>312</v>
      </c>
      <c r="D24" s="176" t="s">
        <v>303</v>
      </c>
      <c r="E24" s="354">
        <v>9072497</v>
      </c>
      <c r="F24" s="158" t="s">
        <v>507</v>
      </c>
      <c r="G24" s="167"/>
      <c r="H24" s="167"/>
      <c r="I24" s="167"/>
      <c r="J24" s="161"/>
      <c r="K24" s="162"/>
      <c r="L24" s="163">
        <f t="shared" si="10"/>
        <v>0</v>
      </c>
      <c r="M24" s="167"/>
      <c r="N24" s="167"/>
      <c r="O24" s="167"/>
      <c r="P24" s="167"/>
      <c r="Q24" s="167"/>
      <c r="R24" s="167"/>
      <c r="S24" s="167"/>
      <c r="T24" s="167"/>
      <c r="U24" s="168"/>
      <c r="V24" s="164"/>
      <c r="W24" s="167"/>
      <c r="X24" s="167"/>
      <c r="Y24" s="167"/>
      <c r="Z24" s="167"/>
      <c r="AA24" s="159">
        <f t="shared" si="0"/>
        <v>0</v>
      </c>
      <c r="AB24" s="159">
        <f t="shared" si="1"/>
        <v>0</v>
      </c>
      <c r="AC24" s="167"/>
      <c r="AD24" s="167"/>
      <c r="AE24" s="167"/>
      <c r="AF24" s="167"/>
      <c r="AG24" s="159">
        <f t="shared" si="2"/>
        <v>0</v>
      </c>
      <c r="AH24" s="159">
        <f t="shared" si="3"/>
        <v>0</v>
      </c>
      <c r="AI24" s="167"/>
      <c r="AJ24" s="167"/>
      <c r="AK24" s="159">
        <f t="shared" si="4"/>
        <v>0</v>
      </c>
      <c r="AL24" s="168">
        <v>301496920.39999998</v>
      </c>
      <c r="AM24" s="164"/>
      <c r="AN24" s="172"/>
      <c r="AO24" s="167"/>
      <c r="AP24" s="159">
        <f t="shared" si="5"/>
        <v>0</v>
      </c>
      <c r="AQ24" s="167">
        <v>7541540</v>
      </c>
      <c r="AR24" s="167"/>
      <c r="AS24" s="159">
        <f t="shared" si="6"/>
        <v>309038460.39999998</v>
      </c>
      <c r="AT24" s="159">
        <f t="shared" si="7"/>
        <v>309038460.39999998</v>
      </c>
      <c r="AU24" s="165">
        <f t="shared" si="8"/>
        <v>-309038460.39999998</v>
      </c>
      <c r="AV24" s="166">
        <f t="shared" si="9"/>
        <v>0</v>
      </c>
    </row>
    <row r="25" spans="1:48">
      <c r="A25" s="155">
        <v>17</v>
      </c>
      <c r="B25" s="156" t="s">
        <v>301</v>
      </c>
      <c r="C25" s="157" t="s">
        <v>312</v>
      </c>
      <c r="D25" s="176" t="s">
        <v>305</v>
      </c>
      <c r="E25" s="354">
        <v>9072713</v>
      </c>
      <c r="F25" s="158" t="s">
        <v>507</v>
      </c>
      <c r="G25" s="167"/>
      <c r="H25" s="167"/>
      <c r="I25" s="167"/>
      <c r="J25" s="161"/>
      <c r="K25" s="162"/>
      <c r="L25" s="163">
        <f t="shared" si="10"/>
        <v>0</v>
      </c>
      <c r="M25" s="167"/>
      <c r="N25" s="167"/>
      <c r="O25" s="167"/>
      <c r="P25" s="167"/>
      <c r="Q25" s="167"/>
      <c r="R25" s="167"/>
      <c r="S25" s="167"/>
      <c r="T25" s="167"/>
      <c r="U25" s="168"/>
      <c r="V25" s="164"/>
      <c r="W25" s="167"/>
      <c r="X25" s="167"/>
      <c r="Y25" s="167"/>
      <c r="Z25" s="167"/>
      <c r="AA25" s="159">
        <f t="shared" si="0"/>
        <v>0</v>
      </c>
      <c r="AB25" s="159">
        <f t="shared" si="1"/>
        <v>0</v>
      </c>
      <c r="AC25" s="167"/>
      <c r="AD25" s="167"/>
      <c r="AE25" s="167"/>
      <c r="AF25" s="167"/>
      <c r="AG25" s="159">
        <f t="shared" si="2"/>
        <v>0</v>
      </c>
      <c r="AH25" s="159">
        <f t="shared" si="3"/>
        <v>0</v>
      </c>
      <c r="AI25" s="167"/>
      <c r="AJ25" s="167"/>
      <c r="AK25" s="159">
        <f t="shared" si="4"/>
        <v>0</v>
      </c>
      <c r="AL25" s="168"/>
      <c r="AM25" s="164"/>
      <c r="AN25" s="172"/>
      <c r="AO25" s="167"/>
      <c r="AP25" s="159">
        <f t="shared" si="5"/>
        <v>0</v>
      </c>
      <c r="AQ25" s="167"/>
      <c r="AR25" s="159"/>
      <c r="AS25" s="159">
        <f t="shared" si="6"/>
        <v>0</v>
      </c>
      <c r="AT25" s="159">
        <f t="shared" si="7"/>
        <v>0</v>
      </c>
      <c r="AU25" s="165">
        <f t="shared" si="8"/>
        <v>0</v>
      </c>
      <c r="AV25" s="166">
        <f t="shared" si="9"/>
        <v>0</v>
      </c>
    </row>
    <row r="26" spans="1:48">
      <c r="A26" s="155">
        <v>18</v>
      </c>
      <c r="B26" s="156" t="s">
        <v>301</v>
      </c>
      <c r="C26" s="157" t="s">
        <v>312</v>
      </c>
      <c r="D26" s="176" t="s">
        <v>306</v>
      </c>
      <c r="E26" s="354">
        <v>9072527</v>
      </c>
      <c r="F26" s="158" t="s">
        <v>507</v>
      </c>
      <c r="G26" s="167"/>
      <c r="H26" s="167"/>
      <c r="I26" s="167"/>
      <c r="J26" s="161"/>
      <c r="K26" s="162"/>
      <c r="L26" s="163">
        <f t="shared" si="10"/>
        <v>0</v>
      </c>
      <c r="M26" s="167"/>
      <c r="N26" s="167"/>
      <c r="O26" s="167"/>
      <c r="P26" s="167"/>
      <c r="Q26" s="167"/>
      <c r="R26" s="167"/>
      <c r="S26" s="167"/>
      <c r="T26" s="167"/>
      <c r="U26" s="168"/>
      <c r="V26" s="164"/>
      <c r="W26" s="167"/>
      <c r="X26" s="167"/>
      <c r="Y26" s="167"/>
      <c r="Z26" s="167"/>
      <c r="AA26" s="159">
        <f t="shared" si="0"/>
        <v>0</v>
      </c>
      <c r="AB26" s="159">
        <f t="shared" si="1"/>
        <v>0</v>
      </c>
      <c r="AC26" s="167"/>
      <c r="AD26" s="167"/>
      <c r="AE26" s="167"/>
      <c r="AF26" s="167"/>
      <c r="AG26" s="159">
        <f t="shared" si="2"/>
        <v>0</v>
      </c>
      <c r="AH26" s="159">
        <f t="shared" si="3"/>
        <v>0</v>
      </c>
      <c r="AI26" s="167"/>
      <c r="AJ26" s="167"/>
      <c r="AK26" s="159">
        <f t="shared" si="4"/>
        <v>0</v>
      </c>
      <c r="AL26" s="167">
        <v>599595632</v>
      </c>
      <c r="AM26" s="167"/>
      <c r="AN26" s="167"/>
      <c r="AO26" s="167"/>
      <c r="AP26" s="159">
        <f t="shared" si="5"/>
        <v>0</v>
      </c>
      <c r="AQ26" s="167">
        <v>28676463.219999999</v>
      </c>
      <c r="AR26" s="159"/>
      <c r="AS26" s="159">
        <f t="shared" si="6"/>
        <v>628272095.22000003</v>
      </c>
      <c r="AT26" s="159">
        <f t="shared" si="7"/>
        <v>628272095.22000003</v>
      </c>
      <c r="AU26" s="165">
        <f t="shared" si="8"/>
        <v>-628272095.22000003</v>
      </c>
      <c r="AV26" s="166">
        <f t="shared" si="9"/>
        <v>0</v>
      </c>
    </row>
    <row r="27" spans="1:48">
      <c r="A27" s="155">
        <v>19</v>
      </c>
      <c r="B27" s="156" t="s">
        <v>301</v>
      </c>
      <c r="C27" s="157" t="s">
        <v>312</v>
      </c>
      <c r="D27" s="176" t="s">
        <v>309</v>
      </c>
      <c r="E27" s="354">
        <v>9070193</v>
      </c>
      <c r="F27" s="158" t="s">
        <v>507</v>
      </c>
      <c r="G27" s="167"/>
      <c r="H27" s="167"/>
      <c r="I27" s="167"/>
      <c r="J27" s="161"/>
      <c r="K27" s="162"/>
      <c r="L27" s="163">
        <f t="shared" si="10"/>
        <v>0</v>
      </c>
      <c r="M27" s="167"/>
      <c r="N27" s="167"/>
      <c r="O27" s="167"/>
      <c r="P27" s="167"/>
      <c r="Q27" s="167"/>
      <c r="R27" s="167"/>
      <c r="S27" s="167"/>
      <c r="T27" s="167"/>
      <c r="U27" s="168"/>
      <c r="V27" s="164"/>
      <c r="W27" s="167"/>
      <c r="X27" s="167"/>
      <c r="Y27" s="167"/>
      <c r="Z27" s="167"/>
      <c r="AA27" s="159">
        <f t="shared" si="0"/>
        <v>0</v>
      </c>
      <c r="AB27" s="159">
        <f t="shared" si="1"/>
        <v>0</v>
      </c>
      <c r="AC27" s="167"/>
      <c r="AD27" s="167"/>
      <c r="AE27" s="167"/>
      <c r="AF27" s="167"/>
      <c r="AG27" s="159">
        <f t="shared" si="2"/>
        <v>0</v>
      </c>
      <c r="AH27" s="159">
        <f t="shared" si="3"/>
        <v>0</v>
      </c>
      <c r="AI27" s="167"/>
      <c r="AJ27" s="167"/>
      <c r="AK27" s="159">
        <f t="shared" si="4"/>
        <v>0</v>
      </c>
      <c r="AL27" s="167">
        <v>80181094.700000003</v>
      </c>
      <c r="AM27" s="167"/>
      <c r="AN27" s="167"/>
      <c r="AO27" s="167"/>
      <c r="AP27" s="159">
        <f t="shared" si="5"/>
        <v>0</v>
      </c>
      <c r="AQ27" s="167">
        <v>23755009</v>
      </c>
      <c r="AR27" s="159"/>
      <c r="AS27" s="159">
        <f>AL27+AM27+AP27+AQ27+AR27</f>
        <v>103936103.7</v>
      </c>
      <c r="AT27" s="159">
        <f>AS27+AK27</f>
        <v>103936103.7</v>
      </c>
      <c r="AU27" s="165">
        <f t="shared" si="8"/>
        <v>-103936103.7</v>
      </c>
      <c r="AV27" s="166">
        <f t="shared" si="9"/>
        <v>0</v>
      </c>
    </row>
    <row r="28" spans="1:48">
      <c r="A28" s="155">
        <v>20</v>
      </c>
      <c r="B28" s="156" t="s">
        <v>301</v>
      </c>
      <c r="C28" s="157" t="s">
        <v>312</v>
      </c>
      <c r="D28" s="176" t="s">
        <v>307</v>
      </c>
      <c r="E28" s="354">
        <v>9132511</v>
      </c>
      <c r="F28" s="158" t="s">
        <v>507</v>
      </c>
      <c r="G28" s="170"/>
      <c r="H28" s="170"/>
      <c r="I28" s="170"/>
      <c r="J28" s="179"/>
      <c r="K28" s="180"/>
      <c r="L28" s="163">
        <f t="shared" si="10"/>
        <v>0</v>
      </c>
      <c r="M28" s="167"/>
      <c r="N28" s="167"/>
      <c r="O28" s="167"/>
      <c r="P28" s="167"/>
      <c r="Q28" s="167"/>
      <c r="R28" s="167"/>
      <c r="S28" s="167"/>
      <c r="T28" s="167"/>
      <c r="U28" s="168"/>
      <c r="V28" s="164"/>
      <c r="W28" s="167"/>
      <c r="X28" s="167"/>
      <c r="Y28" s="167"/>
      <c r="Z28" s="167"/>
      <c r="AA28" s="159">
        <f t="shared" si="0"/>
        <v>0</v>
      </c>
      <c r="AB28" s="159">
        <f t="shared" si="1"/>
        <v>0</v>
      </c>
      <c r="AC28" s="167"/>
      <c r="AD28" s="167"/>
      <c r="AE28" s="167"/>
      <c r="AF28" s="167"/>
      <c r="AG28" s="159">
        <f t="shared" si="2"/>
        <v>0</v>
      </c>
      <c r="AH28" s="159">
        <f t="shared" si="3"/>
        <v>0</v>
      </c>
      <c r="AI28" s="167"/>
      <c r="AJ28" s="167"/>
      <c r="AK28" s="159">
        <f t="shared" si="4"/>
        <v>0</v>
      </c>
      <c r="AL28" s="167">
        <v>90782361.329999998</v>
      </c>
      <c r="AM28" s="167"/>
      <c r="AN28" s="167"/>
      <c r="AO28" s="167"/>
      <c r="AP28" s="159">
        <f t="shared" si="5"/>
        <v>0</v>
      </c>
      <c r="AQ28" s="167">
        <v>10238271</v>
      </c>
      <c r="AR28" s="159"/>
      <c r="AS28" s="159">
        <f>AL28+AM28+AP28+AQ28+AR28</f>
        <v>101020632.33</v>
      </c>
      <c r="AT28" s="159">
        <f>AS28+AK28</f>
        <v>101020632.33</v>
      </c>
      <c r="AU28" s="165">
        <f t="shared" si="8"/>
        <v>-101020632.33</v>
      </c>
      <c r="AV28" s="166">
        <f t="shared" si="9"/>
        <v>0</v>
      </c>
    </row>
    <row r="29" spans="1:48">
      <c r="A29" s="155">
        <v>21</v>
      </c>
      <c r="B29" s="156" t="s">
        <v>301</v>
      </c>
      <c r="C29" s="157" t="s">
        <v>312</v>
      </c>
      <c r="D29" s="176" t="s">
        <v>308</v>
      </c>
      <c r="E29" s="354">
        <v>9072543</v>
      </c>
      <c r="F29" s="158" t="s">
        <v>507</v>
      </c>
      <c r="G29" s="164"/>
      <c r="H29" s="164"/>
      <c r="I29" s="164"/>
      <c r="J29" s="164"/>
      <c r="K29" s="162"/>
      <c r="L29" s="163">
        <f t="shared" si="10"/>
        <v>0</v>
      </c>
      <c r="M29" s="181"/>
      <c r="N29" s="170"/>
      <c r="O29" s="170"/>
      <c r="P29" s="170"/>
      <c r="Q29" s="170"/>
      <c r="R29" s="170"/>
      <c r="S29" s="170"/>
      <c r="T29" s="170"/>
      <c r="U29" s="182"/>
      <c r="V29" s="183"/>
      <c r="W29" s="170"/>
      <c r="X29" s="170"/>
      <c r="Y29" s="170"/>
      <c r="Z29" s="170"/>
      <c r="AA29" s="171">
        <f t="shared" si="0"/>
        <v>0</v>
      </c>
      <c r="AB29" s="171">
        <f t="shared" si="1"/>
        <v>0</v>
      </c>
      <c r="AC29" s="170"/>
      <c r="AD29" s="170"/>
      <c r="AE29" s="170"/>
      <c r="AF29" s="170"/>
      <c r="AG29" s="171">
        <f t="shared" si="2"/>
        <v>0</v>
      </c>
      <c r="AH29" s="171">
        <f t="shared" si="3"/>
        <v>0</v>
      </c>
      <c r="AI29" s="170"/>
      <c r="AJ29" s="170"/>
      <c r="AK29" s="171">
        <f t="shared" si="4"/>
        <v>0</v>
      </c>
      <c r="AL29" s="170">
        <v>1297305822.7</v>
      </c>
      <c r="AM29" s="170"/>
      <c r="AN29" s="170"/>
      <c r="AO29" s="170"/>
      <c r="AP29" s="171">
        <f t="shared" si="5"/>
        <v>0</v>
      </c>
      <c r="AQ29" s="170">
        <v>61361771.100000001</v>
      </c>
      <c r="AR29" s="171"/>
      <c r="AS29" s="171">
        <f t="shared" si="6"/>
        <v>1358667593.8</v>
      </c>
      <c r="AT29" s="171">
        <f t="shared" si="7"/>
        <v>1358667593.8</v>
      </c>
      <c r="AU29" s="165">
        <f t="shared" si="8"/>
        <v>-1358667593.8</v>
      </c>
      <c r="AV29" s="166">
        <f t="shared" si="9"/>
        <v>0</v>
      </c>
    </row>
    <row r="30" spans="1:48">
      <c r="A30" s="155">
        <v>22</v>
      </c>
      <c r="B30" s="156" t="s">
        <v>301</v>
      </c>
      <c r="C30" s="173" t="s">
        <v>312</v>
      </c>
      <c r="D30" s="186" t="s">
        <v>506</v>
      </c>
      <c r="E30" s="354">
        <v>4136985</v>
      </c>
      <c r="F30" s="158" t="s">
        <v>507</v>
      </c>
      <c r="G30" s="162"/>
      <c r="H30" s="162"/>
      <c r="I30" s="162"/>
      <c r="J30" s="162"/>
      <c r="K30" s="162"/>
      <c r="L30" s="163">
        <f t="shared" si="10"/>
        <v>0</v>
      </c>
      <c r="M30" s="184"/>
      <c r="N30" s="162"/>
      <c r="O30" s="162"/>
      <c r="P30" s="162"/>
      <c r="Q30" s="162"/>
      <c r="R30" s="162"/>
      <c r="S30" s="162"/>
      <c r="T30" s="162"/>
      <c r="U30" s="162"/>
      <c r="V30" s="162"/>
      <c r="W30" s="162"/>
      <c r="X30" s="162"/>
      <c r="Y30" s="162"/>
      <c r="Z30" s="162"/>
      <c r="AA30" s="159">
        <f t="shared" si="0"/>
        <v>0</v>
      </c>
      <c r="AB30" s="159">
        <f t="shared" si="1"/>
        <v>0</v>
      </c>
      <c r="AC30" s="162"/>
      <c r="AD30" s="162"/>
      <c r="AE30" s="162"/>
      <c r="AF30" s="162"/>
      <c r="AG30" s="159">
        <f t="shared" si="2"/>
        <v>0</v>
      </c>
      <c r="AH30" s="159">
        <f t="shared" si="3"/>
        <v>0</v>
      </c>
      <c r="AI30" s="162"/>
      <c r="AJ30" s="162"/>
      <c r="AK30" s="159">
        <f t="shared" si="4"/>
        <v>0</v>
      </c>
      <c r="AL30" s="162">
        <v>8127390.25</v>
      </c>
      <c r="AM30" s="162"/>
      <c r="AN30" s="162"/>
      <c r="AO30" s="162"/>
      <c r="AP30" s="159">
        <f t="shared" si="5"/>
        <v>0</v>
      </c>
      <c r="AQ30" s="162"/>
      <c r="AR30" s="159"/>
      <c r="AS30" s="159">
        <f t="shared" si="6"/>
        <v>8127390.25</v>
      </c>
      <c r="AT30" s="159">
        <f t="shared" si="7"/>
        <v>8127390.25</v>
      </c>
      <c r="AU30" s="165">
        <f t="shared" si="8"/>
        <v>-8127390.25</v>
      </c>
      <c r="AV30" s="166">
        <f t="shared" si="9"/>
        <v>0</v>
      </c>
    </row>
    <row r="31" spans="1:48">
      <c r="A31" s="155">
        <v>23</v>
      </c>
      <c r="B31" s="156" t="s">
        <v>301</v>
      </c>
      <c r="C31" s="157" t="s">
        <v>314</v>
      </c>
      <c r="D31" s="176" t="s">
        <v>305</v>
      </c>
      <c r="E31" s="354">
        <v>4123859</v>
      </c>
      <c r="F31" s="158" t="s">
        <v>507</v>
      </c>
      <c r="G31" s="164"/>
      <c r="H31" s="164"/>
      <c r="I31" s="164"/>
      <c r="J31" s="164"/>
      <c r="K31" s="162"/>
      <c r="L31" s="163">
        <f t="shared" si="10"/>
        <v>0</v>
      </c>
      <c r="M31" s="185"/>
      <c r="N31" s="164"/>
      <c r="O31" s="164"/>
      <c r="P31" s="164"/>
      <c r="Q31" s="164"/>
      <c r="R31" s="164"/>
      <c r="S31" s="164"/>
      <c r="T31" s="164"/>
      <c r="U31" s="164"/>
      <c r="V31" s="164"/>
      <c r="W31" s="164"/>
      <c r="X31" s="164"/>
      <c r="Y31" s="164"/>
      <c r="Z31" s="164"/>
      <c r="AA31" s="159">
        <f t="shared" si="0"/>
        <v>0</v>
      </c>
      <c r="AB31" s="159">
        <f t="shared" si="1"/>
        <v>0</v>
      </c>
      <c r="AC31" s="164"/>
      <c r="AD31" s="164"/>
      <c r="AE31" s="164"/>
      <c r="AF31" s="164"/>
      <c r="AG31" s="159">
        <f t="shared" si="2"/>
        <v>0</v>
      </c>
      <c r="AH31" s="159">
        <f t="shared" si="3"/>
        <v>0</v>
      </c>
      <c r="AI31" s="164"/>
      <c r="AJ31" s="164"/>
      <c r="AK31" s="159">
        <f t="shared" si="4"/>
        <v>0</v>
      </c>
      <c r="AL31" s="164">
        <v>2785499</v>
      </c>
      <c r="AM31" s="164"/>
      <c r="AN31" s="164"/>
      <c r="AO31" s="164"/>
      <c r="AP31" s="159">
        <f t="shared" si="5"/>
        <v>0</v>
      </c>
      <c r="AQ31" s="164">
        <v>497856</v>
      </c>
      <c r="AR31" s="159"/>
      <c r="AS31" s="159">
        <f t="shared" si="6"/>
        <v>3283355</v>
      </c>
      <c r="AT31" s="159">
        <f t="shared" si="7"/>
        <v>3283355</v>
      </c>
      <c r="AU31" s="165">
        <f t="shared" si="8"/>
        <v>-3283355</v>
      </c>
      <c r="AV31" s="166">
        <f t="shared" si="9"/>
        <v>0</v>
      </c>
    </row>
    <row r="32" spans="1:48">
      <c r="A32" s="155">
        <v>24</v>
      </c>
      <c r="B32" s="156" t="s">
        <v>301</v>
      </c>
      <c r="C32" s="157" t="s">
        <v>314</v>
      </c>
      <c r="D32" s="176" t="s">
        <v>303</v>
      </c>
      <c r="E32" s="354">
        <v>9069747</v>
      </c>
      <c r="F32" s="158" t="s">
        <v>507</v>
      </c>
      <c r="G32" s="167"/>
      <c r="H32" s="167"/>
      <c r="I32" s="167"/>
      <c r="J32" s="167"/>
      <c r="K32" s="167"/>
      <c r="L32" s="163">
        <f t="shared" si="10"/>
        <v>0</v>
      </c>
      <c r="M32" s="167"/>
      <c r="N32" s="167"/>
      <c r="O32" s="167"/>
      <c r="P32" s="167"/>
      <c r="Q32" s="167"/>
      <c r="R32" s="167"/>
      <c r="S32" s="167"/>
      <c r="T32" s="167"/>
      <c r="U32" s="167"/>
      <c r="V32" s="166"/>
      <c r="W32" s="167"/>
      <c r="X32" s="167"/>
      <c r="Y32" s="167"/>
      <c r="Z32" s="167"/>
      <c r="AA32" s="159">
        <f t="shared" si="0"/>
        <v>0</v>
      </c>
      <c r="AB32" s="159">
        <f t="shared" si="1"/>
        <v>0</v>
      </c>
      <c r="AC32" s="167"/>
      <c r="AD32" s="167"/>
      <c r="AE32" s="168"/>
      <c r="AF32" s="168"/>
      <c r="AG32" s="159">
        <f t="shared" si="2"/>
        <v>0</v>
      </c>
      <c r="AH32" s="159">
        <f t="shared" si="3"/>
        <v>0</v>
      </c>
      <c r="AI32" s="162"/>
      <c r="AJ32" s="162"/>
      <c r="AK32" s="159">
        <f t="shared" si="4"/>
        <v>0</v>
      </c>
      <c r="AL32" s="164">
        <v>603852155.75999999</v>
      </c>
      <c r="AM32" s="162"/>
      <c r="AN32" s="164"/>
      <c r="AO32" s="164"/>
      <c r="AP32" s="159">
        <f t="shared" si="5"/>
        <v>0</v>
      </c>
      <c r="AQ32" s="167">
        <v>128732177</v>
      </c>
      <c r="AR32" s="159"/>
      <c r="AS32" s="159">
        <f t="shared" si="6"/>
        <v>732584332.75999999</v>
      </c>
      <c r="AT32" s="159">
        <f t="shared" si="7"/>
        <v>732584332.75999999</v>
      </c>
      <c r="AU32" s="165">
        <f t="shared" si="8"/>
        <v>-732584332.75999999</v>
      </c>
      <c r="AV32" s="166">
        <f t="shared" si="9"/>
        <v>0</v>
      </c>
    </row>
    <row r="33" spans="1:48">
      <c r="A33" s="155">
        <v>25</v>
      </c>
      <c r="B33" s="156" t="s">
        <v>301</v>
      </c>
      <c r="C33" s="157" t="s">
        <v>314</v>
      </c>
      <c r="D33" s="176" t="s">
        <v>309</v>
      </c>
      <c r="E33" s="354">
        <v>4123271</v>
      </c>
      <c r="F33" s="158" t="s">
        <v>507</v>
      </c>
      <c r="G33" s="162"/>
      <c r="H33" s="162"/>
      <c r="I33" s="162"/>
      <c r="J33" s="162"/>
      <c r="K33" s="162"/>
      <c r="L33" s="163">
        <f t="shared" si="10"/>
        <v>0</v>
      </c>
      <c r="M33" s="184"/>
      <c r="N33" s="162"/>
      <c r="O33" s="162"/>
      <c r="P33" s="162"/>
      <c r="Q33" s="162"/>
      <c r="R33" s="162"/>
      <c r="S33" s="162"/>
      <c r="T33" s="162"/>
      <c r="U33" s="162"/>
      <c r="V33" s="162"/>
      <c r="W33" s="162"/>
      <c r="X33" s="162"/>
      <c r="Y33" s="162"/>
      <c r="Z33" s="162"/>
      <c r="AA33" s="159">
        <f t="shared" si="0"/>
        <v>0</v>
      </c>
      <c r="AB33" s="159">
        <f t="shared" si="1"/>
        <v>0</v>
      </c>
      <c r="AC33" s="162"/>
      <c r="AD33" s="162"/>
      <c r="AE33" s="162"/>
      <c r="AF33" s="162"/>
      <c r="AG33" s="159">
        <f t="shared" si="2"/>
        <v>0</v>
      </c>
      <c r="AH33" s="159">
        <f t="shared" si="3"/>
        <v>0</v>
      </c>
      <c r="AI33" s="162"/>
      <c r="AJ33" s="162"/>
      <c r="AK33" s="159">
        <f t="shared" si="4"/>
        <v>0</v>
      </c>
      <c r="AL33" s="162">
        <v>264737112</v>
      </c>
      <c r="AM33" s="162"/>
      <c r="AN33" s="162"/>
      <c r="AO33" s="162"/>
      <c r="AP33" s="159">
        <f t="shared" si="5"/>
        <v>0</v>
      </c>
      <c r="AQ33" s="162">
        <v>9560030</v>
      </c>
      <c r="AR33" s="159"/>
      <c r="AS33" s="159">
        <f>AL33+AM33+AP33+AQ33+AR33</f>
        <v>274297142</v>
      </c>
      <c r="AT33" s="159">
        <f>AS33+AK33</f>
        <v>274297142</v>
      </c>
      <c r="AU33" s="165">
        <f t="shared" si="8"/>
        <v>-274297142</v>
      </c>
      <c r="AV33" s="166">
        <f t="shared" si="9"/>
        <v>0</v>
      </c>
    </row>
    <row r="34" spans="1:48">
      <c r="A34" s="155">
        <v>26</v>
      </c>
      <c r="B34" s="156" t="s">
        <v>301</v>
      </c>
      <c r="C34" s="157" t="s">
        <v>314</v>
      </c>
      <c r="D34" s="176" t="s">
        <v>306</v>
      </c>
      <c r="E34" s="354">
        <v>4125495</v>
      </c>
      <c r="F34" s="158" t="s">
        <v>507</v>
      </c>
      <c r="G34" s="164"/>
      <c r="H34" s="164"/>
      <c r="I34" s="164"/>
      <c r="J34" s="164"/>
      <c r="K34" s="162"/>
      <c r="L34" s="163">
        <f t="shared" si="10"/>
        <v>0</v>
      </c>
      <c r="M34" s="185"/>
      <c r="N34" s="164"/>
      <c r="O34" s="164"/>
      <c r="P34" s="164"/>
      <c r="Q34" s="164"/>
      <c r="R34" s="164"/>
      <c r="S34" s="164"/>
      <c r="T34" s="164"/>
      <c r="U34" s="164"/>
      <c r="V34" s="164"/>
      <c r="W34" s="164"/>
      <c r="X34" s="164"/>
      <c r="Y34" s="164"/>
      <c r="Z34" s="164"/>
      <c r="AA34" s="159">
        <f t="shared" si="0"/>
        <v>0</v>
      </c>
      <c r="AB34" s="159">
        <f t="shared" si="1"/>
        <v>0</v>
      </c>
      <c r="AC34" s="164"/>
      <c r="AD34" s="164"/>
      <c r="AE34" s="164"/>
      <c r="AF34" s="164"/>
      <c r="AG34" s="159">
        <f t="shared" si="2"/>
        <v>0</v>
      </c>
      <c r="AH34" s="159">
        <f t="shared" si="3"/>
        <v>0</v>
      </c>
      <c r="AI34" s="164"/>
      <c r="AJ34" s="164"/>
      <c r="AK34" s="159">
        <f t="shared" si="4"/>
        <v>0</v>
      </c>
      <c r="AL34" s="164">
        <v>192702788</v>
      </c>
      <c r="AM34" s="164"/>
      <c r="AN34" s="164"/>
      <c r="AO34" s="164"/>
      <c r="AP34" s="159">
        <f t="shared" si="5"/>
        <v>0</v>
      </c>
      <c r="AQ34" s="164">
        <v>64612283.210000001</v>
      </c>
      <c r="AR34" s="159"/>
      <c r="AS34" s="159">
        <f t="shared" si="6"/>
        <v>257315071.21000001</v>
      </c>
      <c r="AT34" s="159">
        <f t="shared" si="7"/>
        <v>257315071.21000001</v>
      </c>
      <c r="AU34" s="165">
        <f t="shared" si="8"/>
        <v>-257315071.21000001</v>
      </c>
      <c r="AV34" s="166">
        <f t="shared" si="9"/>
        <v>0</v>
      </c>
    </row>
    <row r="35" spans="1:48">
      <c r="A35" s="155">
        <v>27</v>
      </c>
      <c r="B35" s="156" t="s">
        <v>301</v>
      </c>
      <c r="C35" s="157" t="s">
        <v>314</v>
      </c>
      <c r="D35" s="176" t="s">
        <v>308</v>
      </c>
      <c r="E35" s="354">
        <v>9069763</v>
      </c>
      <c r="F35" s="158" t="s">
        <v>507</v>
      </c>
      <c r="G35" s="167"/>
      <c r="H35" s="167"/>
      <c r="I35" s="167"/>
      <c r="J35" s="167"/>
      <c r="K35" s="167"/>
      <c r="L35" s="163">
        <f t="shared" si="10"/>
        <v>0</v>
      </c>
      <c r="M35" s="167"/>
      <c r="N35" s="167"/>
      <c r="O35" s="167"/>
      <c r="P35" s="167"/>
      <c r="Q35" s="167"/>
      <c r="R35" s="167"/>
      <c r="S35" s="167"/>
      <c r="T35" s="167"/>
      <c r="U35" s="168"/>
      <c r="V35" s="162"/>
      <c r="W35" s="172"/>
      <c r="X35" s="167"/>
      <c r="Y35" s="167"/>
      <c r="Z35" s="167"/>
      <c r="AA35" s="159">
        <f t="shared" si="0"/>
        <v>0</v>
      </c>
      <c r="AB35" s="159">
        <f t="shared" si="1"/>
        <v>0</v>
      </c>
      <c r="AC35" s="167"/>
      <c r="AD35" s="167"/>
      <c r="AE35" s="168"/>
      <c r="AF35" s="168"/>
      <c r="AG35" s="159">
        <f t="shared" si="2"/>
        <v>0</v>
      </c>
      <c r="AH35" s="159">
        <f t="shared" si="3"/>
        <v>0</v>
      </c>
      <c r="AI35" s="162"/>
      <c r="AJ35" s="162"/>
      <c r="AK35" s="159">
        <f t="shared" si="4"/>
        <v>0</v>
      </c>
      <c r="AL35" s="164">
        <v>568155291.01999998</v>
      </c>
      <c r="AM35" s="162"/>
      <c r="AN35" s="164"/>
      <c r="AO35" s="164"/>
      <c r="AP35" s="159">
        <f t="shared" si="5"/>
        <v>0</v>
      </c>
      <c r="AQ35" s="167">
        <v>294629758.60000002</v>
      </c>
      <c r="AR35" s="159"/>
      <c r="AS35" s="159">
        <f t="shared" si="6"/>
        <v>862785049.62</v>
      </c>
      <c r="AT35" s="159">
        <f t="shared" si="7"/>
        <v>862785049.62</v>
      </c>
      <c r="AU35" s="165">
        <f t="shared" si="8"/>
        <v>-862785049.62</v>
      </c>
      <c r="AV35" s="166">
        <f t="shared" si="9"/>
        <v>0</v>
      </c>
    </row>
    <row r="36" spans="1:48">
      <c r="A36" s="155">
        <v>28</v>
      </c>
      <c r="B36" s="156" t="s">
        <v>301</v>
      </c>
      <c r="C36" s="157" t="s">
        <v>314</v>
      </c>
      <c r="D36" s="176" t="s">
        <v>315</v>
      </c>
      <c r="E36" s="354">
        <v>9132449</v>
      </c>
      <c r="F36" s="158" t="s">
        <v>507</v>
      </c>
      <c r="G36" s="159"/>
      <c r="H36" s="159"/>
      <c r="I36" s="159"/>
      <c r="J36" s="159"/>
      <c r="K36" s="159"/>
      <c r="L36" s="163">
        <f t="shared" si="10"/>
        <v>0</v>
      </c>
      <c r="M36" s="159"/>
      <c r="N36" s="159"/>
      <c r="O36" s="159"/>
      <c r="P36" s="159"/>
      <c r="Q36" s="159"/>
      <c r="R36" s="159"/>
      <c r="S36" s="159"/>
      <c r="T36" s="159"/>
      <c r="U36" s="159"/>
      <c r="V36" s="159"/>
      <c r="W36" s="159"/>
      <c r="X36" s="159"/>
      <c r="Y36" s="159"/>
      <c r="Z36" s="159"/>
      <c r="AA36" s="159">
        <f t="shared" si="0"/>
        <v>0</v>
      </c>
      <c r="AB36" s="159">
        <f t="shared" si="1"/>
        <v>0</v>
      </c>
      <c r="AC36" s="159"/>
      <c r="AD36" s="159"/>
      <c r="AE36" s="159"/>
      <c r="AF36" s="159"/>
      <c r="AG36" s="159">
        <f t="shared" si="2"/>
        <v>0</v>
      </c>
      <c r="AH36" s="159">
        <f t="shared" si="3"/>
        <v>0</v>
      </c>
      <c r="AI36" s="159"/>
      <c r="AJ36" s="159"/>
      <c r="AK36" s="159">
        <f t="shared" si="4"/>
        <v>0</v>
      </c>
      <c r="AL36" s="159">
        <v>221416141</v>
      </c>
      <c r="AM36" s="159"/>
      <c r="AN36" s="159"/>
      <c r="AO36" s="159"/>
      <c r="AP36" s="159">
        <f t="shared" si="5"/>
        <v>0</v>
      </c>
      <c r="AQ36" s="159"/>
      <c r="AR36" s="159"/>
      <c r="AS36" s="159">
        <f t="shared" si="6"/>
        <v>221416141</v>
      </c>
      <c r="AT36" s="159">
        <f t="shared" si="7"/>
        <v>221416141</v>
      </c>
      <c r="AU36" s="165">
        <f t="shared" si="8"/>
        <v>-221416141</v>
      </c>
      <c r="AV36" s="166">
        <f t="shared" si="9"/>
        <v>0</v>
      </c>
    </row>
    <row r="37" spans="1:48">
      <c r="A37" s="155">
        <v>29</v>
      </c>
      <c r="B37" s="156" t="s">
        <v>301</v>
      </c>
      <c r="C37" s="157" t="s">
        <v>314</v>
      </c>
      <c r="D37" s="176" t="s">
        <v>307</v>
      </c>
      <c r="E37" s="354">
        <v>4123395</v>
      </c>
      <c r="F37" s="158" t="s">
        <v>507</v>
      </c>
      <c r="G37" s="159"/>
      <c r="H37" s="159"/>
      <c r="I37" s="159"/>
      <c r="J37" s="159"/>
      <c r="K37" s="159"/>
      <c r="L37" s="163">
        <f t="shared" si="10"/>
        <v>0</v>
      </c>
      <c r="M37" s="159"/>
      <c r="N37" s="159"/>
      <c r="O37" s="159"/>
      <c r="P37" s="159"/>
      <c r="Q37" s="159"/>
      <c r="R37" s="159"/>
      <c r="S37" s="159"/>
      <c r="T37" s="159"/>
      <c r="U37" s="159"/>
      <c r="V37" s="159"/>
      <c r="W37" s="159"/>
      <c r="X37" s="159"/>
      <c r="Y37" s="159"/>
      <c r="Z37" s="159"/>
      <c r="AA37" s="159">
        <f t="shared" si="0"/>
        <v>0</v>
      </c>
      <c r="AB37" s="159">
        <f t="shared" si="1"/>
        <v>0</v>
      </c>
      <c r="AC37" s="159"/>
      <c r="AD37" s="159"/>
      <c r="AE37" s="159"/>
      <c r="AF37" s="159"/>
      <c r="AG37" s="159">
        <f t="shared" si="2"/>
        <v>0</v>
      </c>
      <c r="AH37" s="159">
        <f t="shared" si="3"/>
        <v>0</v>
      </c>
      <c r="AI37" s="159"/>
      <c r="AJ37" s="159"/>
      <c r="AK37" s="159">
        <f t="shared" si="4"/>
        <v>0</v>
      </c>
      <c r="AL37" s="159">
        <v>99770167.530000001</v>
      </c>
      <c r="AM37" s="159"/>
      <c r="AN37" s="159"/>
      <c r="AO37" s="159"/>
      <c r="AP37" s="159">
        <f t="shared" si="5"/>
        <v>0</v>
      </c>
      <c r="AQ37" s="159">
        <v>14443787</v>
      </c>
      <c r="AR37" s="159"/>
      <c r="AS37" s="159">
        <f t="shared" si="6"/>
        <v>114213954.53</v>
      </c>
      <c r="AT37" s="159">
        <f t="shared" si="7"/>
        <v>114213954.53</v>
      </c>
      <c r="AU37" s="165">
        <f t="shared" si="8"/>
        <v>-114213954.53</v>
      </c>
      <c r="AV37" s="166">
        <f t="shared" si="9"/>
        <v>0</v>
      </c>
    </row>
    <row r="38" spans="1:48" ht="24">
      <c r="A38" s="155">
        <v>30</v>
      </c>
      <c r="B38" s="156" t="s">
        <v>301</v>
      </c>
      <c r="C38" s="173" t="s">
        <v>314</v>
      </c>
      <c r="D38" s="186" t="s">
        <v>477</v>
      </c>
      <c r="E38" s="354">
        <v>4137213</v>
      </c>
      <c r="F38" s="158" t="s">
        <v>507</v>
      </c>
      <c r="G38" s="178"/>
      <c r="H38" s="159"/>
      <c r="I38" s="159"/>
      <c r="J38" s="159"/>
      <c r="K38" s="159"/>
      <c r="L38" s="163">
        <f t="shared" si="10"/>
        <v>0</v>
      </c>
      <c r="M38" s="159"/>
      <c r="N38" s="159"/>
      <c r="O38" s="159"/>
      <c r="P38" s="159"/>
      <c r="Q38" s="159"/>
      <c r="R38" s="159"/>
      <c r="S38" s="159"/>
      <c r="T38" s="159"/>
      <c r="U38" s="159"/>
      <c r="V38" s="159"/>
      <c r="W38" s="159"/>
      <c r="X38" s="159"/>
      <c r="Y38" s="159"/>
      <c r="Z38" s="159"/>
      <c r="AA38" s="159">
        <f t="shared" si="0"/>
        <v>0</v>
      </c>
      <c r="AB38" s="159">
        <f t="shared" si="1"/>
        <v>0</v>
      </c>
      <c r="AC38" s="159"/>
      <c r="AD38" s="159"/>
      <c r="AE38" s="159"/>
      <c r="AF38" s="159"/>
      <c r="AG38" s="159">
        <f t="shared" si="2"/>
        <v>0</v>
      </c>
      <c r="AH38" s="159">
        <f t="shared" si="3"/>
        <v>0</v>
      </c>
      <c r="AI38" s="159"/>
      <c r="AJ38" s="159"/>
      <c r="AK38" s="159">
        <f t="shared" si="4"/>
        <v>0</v>
      </c>
      <c r="AL38" s="159">
        <v>11282400</v>
      </c>
      <c r="AM38" s="159"/>
      <c r="AN38" s="159"/>
      <c r="AO38" s="159"/>
      <c r="AP38" s="159">
        <f t="shared" si="5"/>
        <v>0</v>
      </c>
      <c r="AQ38" s="159"/>
      <c r="AR38" s="159"/>
      <c r="AS38" s="159">
        <f t="shared" si="6"/>
        <v>11282400</v>
      </c>
      <c r="AT38" s="159">
        <f t="shared" si="7"/>
        <v>11282400</v>
      </c>
      <c r="AU38" s="165">
        <f t="shared" si="8"/>
        <v>-11282400</v>
      </c>
      <c r="AV38" s="166">
        <f t="shared" si="9"/>
        <v>0</v>
      </c>
    </row>
    <row r="39" spans="1:48">
      <c r="A39" s="155">
        <v>31</v>
      </c>
      <c r="B39" s="156" t="s">
        <v>301</v>
      </c>
      <c r="C39" s="157" t="s">
        <v>316</v>
      </c>
      <c r="D39" s="176" t="s">
        <v>303</v>
      </c>
      <c r="E39" s="354">
        <v>9072071</v>
      </c>
      <c r="F39" s="158" t="s">
        <v>507</v>
      </c>
      <c r="G39" s="167"/>
      <c r="H39" s="167"/>
      <c r="I39" s="167"/>
      <c r="J39" s="167"/>
      <c r="K39" s="167"/>
      <c r="L39" s="163">
        <f t="shared" si="10"/>
        <v>0</v>
      </c>
      <c r="M39" s="167"/>
      <c r="N39" s="167"/>
      <c r="O39" s="167"/>
      <c r="P39" s="167"/>
      <c r="Q39" s="167"/>
      <c r="R39" s="167"/>
      <c r="S39" s="167"/>
      <c r="T39" s="167"/>
      <c r="U39" s="167"/>
      <c r="V39" s="167"/>
      <c r="W39" s="167"/>
      <c r="X39" s="167"/>
      <c r="Y39" s="167"/>
      <c r="Z39" s="167"/>
      <c r="AA39" s="159">
        <f t="shared" si="0"/>
        <v>0</v>
      </c>
      <c r="AB39" s="159">
        <f t="shared" si="1"/>
        <v>0</v>
      </c>
      <c r="AC39" s="167"/>
      <c r="AD39" s="167"/>
      <c r="AE39" s="167"/>
      <c r="AF39" s="167"/>
      <c r="AG39" s="159">
        <f t="shared" si="2"/>
        <v>0</v>
      </c>
      <c r="AH39" s="159">
        <f t="shared" si="3"/>
        <v>0</v>
      </c>
      <c r="AI39" s="167"/>
      <c r="AJ39" s="169"/>
      <c r="AK39" s="159">
        <f t="shared" si="4"/>
        <v>0</v>
      </c>
      <c r="AL39" s="167">
        <v>1082697538.54</v>
      </c>
      <c r="AM39" s="169"/>
      <c r="AN39" s="167"/>
      <c r="AO39" s="167"/>
      <c r="AP39" s="159">
        <f t="shared" si="5"/>
        <v>0</v>
      </c>
      <c r="AQ39" s="167">
        <v>7181434.2000000002</v>
      </c>
      <c r="AR39" s="159"/>
      <c r="AS39" s="159">
        <f t="shared" si="6"/>
        <v>1089878972.74</v>
      </c>
      <c r="AT39" s="159">
        <f t="shared" si="7"/>
        <v>1089878972.74</v>
      </c>
      <c r="AU39" s="165">
        <f t="shared" si="8"/>
        <v>-1089878972.74</v>
      </c>
      <c r="AV39" s="166">
        <f t="shared" si="9"/>
        <v>0</v>
      </c>
    </row>
    <row r="40" spans="1:48">
      <c r="A40" s="155">
        <v>32</v>
      </c>
      <c r="B40" s="156" t="s">
        <v>301</v>
      </c>
      <c r="C40" s="157" t="s">
        <v>316</v>
      </c>
      <c r="D40" s="176" t="s">
        <v>305</v>
      </c>
      <c r="E40" s="354">
        <v>4123948</v>
      </c>
      <c r="F40" s="158" t="s">
        <v>507</v>
      </c>
      <c r="G40" s="164"/>
      <c r="H40" s="164"/>
      <c r="I40" s="164"/>
      <c r="J40" s="164"/>
      <c r="K40" s="162"/>
      <c r="L40" s="163">
        <f t="shared" si="10"/>
        <v>0</v>
      </c>
      <c r="M40" s="164"/>
      <c r="N40" s="164"/>
      <c r="O40" s="164"/>
      <c r="P40" s="164"/>
      <c r="Q40" s="164"/>
      <c r="R40" s="164"/>
      <c r="S40" s="164"/>
      <c r="T40" s="164"/>
      <c r="U40" s="164"/>
      <c r="V40" s="164"/>
      <c r="W40" s="164"/>
      <c r="X40" s="164"/>
      <c r="Y40" s="164"/>
      <c r="Z40" s="164"/>
      <c r="AA40" s="159">
        <f t="shared" si="0"/>
        <v>0</v>
      </c>
      <c r="AB40" s="159">
        <f t="shared" si="1"/>
        <v>0</v>
      </c>
      <c r="AC40" s="164"/>
      <c r="AD40" s="164"/>
      <c r="AE40" s="164"/>
      <c r="AF40" s="164"/>
      <c r="AG40" s="159">
        <f t="shared" si="2"/>
        <v>0</v>
      </c>
      <c r="AH40" s="159">
        <f t="shared" si="3"/>
        <v>0</v>
      </c>
      <c r="AI40" s="164"/>
      <c r="AJ40" s="164"/>
      <c r="AK40" s="159">
        <f t="shared" si="4"/>
        <v>0</v>
      </c>
      <c r="AL40" s="164">
        <v>564699</v>
      </c>
      <c r="AM40" s="164"/>
      <c r="AN40" s="164"/>
      <c r="AO40" s="164"/>
      <c r="AP40" s="159">
        <f t="shared" si="5"/>
        <v>0</v>
      </c>
      <c r="AQ40" s="164">
        <v>24670</v>
      </c>
      <c r="AR40" s="159"/>
      <c r="AS40" s="159">
        <f t="shared" si="6"/>
        <v>589369</v>
      </c>
      <c r="AT40" s="159">
        <f t="shared" si="7"/>
        <v>589369</v>
      </c>
      <c r="AU40" s="165">
        <f t="shared" si="8"/>
        <v>-589369</v>
      </c>
      <c r="AV40" s="166">
        <f t="shared" si="9"/>
        <v>0</v>
      </c>
    </row>
    <row r="41" spans="1:48">
      <c r="A41" s="155">
        <v>33</v>
      </c>
      <c r="B41" s="156" t="s">
        <v>301</v>
      </c>
      <c r="C41" s="157" t="s">
        <v>316</v>
      </c>
      <c r="D41" s="176" t="s">
        <v>308</v>
      </c>
      <c r="E41" s="354">
        <v>9072187</v>
      </c>
      <c r="F41" s="158" t="s">
        <v>507</v>
      </c>
      <c r="G41" s="164"/>
      <c r="H41" s="164"/>
      <c r="I41" s="164"/>
      <c r="J41" s="164"/>
      <c r="K41" s="162"/>
      <c r="L41" s="163">
        <f t="shared" si="10"/>
        <v>0</v>
      </c>
      <c r="M41" s="164"/>
      <c r="N41" s="164"/>
      <c r="O41" s="164"/>
      <c r="P41" s="164"/>
      <c r="Q41" s="164"/>
      <c r="R41" s="164"/>
      <c r="S41" s="164"/>
      <c r="T41" s="164"/>
      <c r="U41" s="164"/>
      <c r="V41" s="164"/>
      <c r="W41" s="164"/>
      <c r="X41" s="164"/>
      <c r="Y41" s="164"/>
      <c r="Z41" s="164"/>
      <c r="AA41" s="159">
        <f t="shared" si="0"/>
        <v>0</v>
      </c>
      <c r="AB41" s="159">
        <f t="shared" si="1"/>
        <v>0</v>
      </c>
      <c r="AC41" s="164"/>
      <c r="AD41" s="164"/>
      <c r="AE41" s="164"/>
      <c r="AF41" s="164"/>
      <c r="AG41" s="159">
        <f t="shared" si="2"/>
        <v>0</v>
      </c>
      <c r="AH41" s="159">
        <f t="shared" si="3"/>
        <v>0</v>
      </c>
      <c r="AI41" s="164"/>
      <c r="AJ41" s="164"/>
      <c r="AK41" s="159">
        <f t="shared" si="4"/>
        <v>0</v>
      </c>
      <c r="AL41" s="164">
        <v>1077297478.4100001</v>
      </c>
      <c r="AM41" s="164"/>
      <c r="AN41" s="164"/>
      <c r="AO41" s="164"/>
      <c r="AP41" s="159">
        <f t="shared" si="5"/>
        <v>0</v>
      </c>
      <c r="AQ41" s="164">
        <v>118034875</v>
      </c>
      <c r="AR41" s="159"/>
      <c r="AS41" s="159">
        <f t="shared" si="6"/>
        <v>1195332353.4100001</v>
      </c>
      <c r="AT41" s="159">
        <f t="shared" si="7"/>
        <v>1195332353.4100001</v>
      </c>
      <c r="AU41" s="165">
        <f t="shared" si="8"/>
        <v>-1195332353.4100001</v>
      </c>
      <c r="AV41" s="166">
        <f t="shared" si="9"/>
        <v>0</v>
      </c>
    </row>
    <row r="42" spans="1:48">
      <c r="A42" s="155">
        <v>34</v>
      </c>
      <c r="B42" s="156" t="s">
        <v>301</v>
      </c>
      <c r="C42" s="157" t="s">
        <v>316</v>
      </c>
      <c r="D42" s="176" t="s">
        <v>317</v>
      </c>
      <c r="E42" s="354">
        <v>9072101</v>
      </c>
      <c r="F42" s="158" t="s">
        <v>507</v>
      </c>
      <c r="G42" s="167"/>
      <c r="H42" s="167"/>
      <c r="I42" s="167"/>
      <c r="J42" s="167"/>
      <c r="K42" s="167"/>
      <c r="L42" s="163">
        <f t="shared" si="10"/>
        <v>0</v>
      </c>
      <c r="M42" s="167"/>
      <c r="N42" s="167"/>
      <c r="O42" s="167"/>
      <c r="P42" s="167"/>
      <c r="Q42" s="167"/>
      <c r="R42" s="167"/>
      <c r="S42" s="167"/>
      <c r="T42" s="167"/>
      <c r="U42" s="167"/>
      <c r="V42" s="167"/>
      <c r="W42" s="167"/>
      <c r="X42" s="167"/>
      <c r="Y42" s="167"/>
      <c r="Z42" s="167"/>
      <c r="AA42" s="159">
        <f t="shared" si="0"/>
        <v>0</v>
      </c>
      <c r="AB42" s="159">
        <f t="shared" si="1"/>
        <v>0</v>
      </c>
      <c r="AC42" s="167"/>
      <c r="AD42" s="167"/>
      <c r="AE42" s="167"/>
      <c r="AF42" s="167"/>
      <c r="AG42" s="159">
        <f t="shared" si="2"/>
        <v>0</v>
      </c>
      <c r="AH42" s="159">
        <f t="shared" si="3"/>
        <v>0</v>
      </c>
      <c r="AI42" s="167"/>
      <c r="AJ42" s="169"/>
      <c r="AK42" s="159">
        <f t="shared" si="4"/>
        <v>0</v>
      </c>
      <c r="AL42" s="167">
        <v>407339158.10000002</v>
      </c>
      <c r="AM42" s="169"/>
      <c r="AN42" s="167"/>
      <c r="AO42" s="167"/>
      <c r="AP42" s="159">
        <f t="shared" si="5"/>
        <v>0</v>
      </c>
      <c r="AQ42" s="167">
        <v>35883710</v>
      </c>
      <c r="AR42" s="172"/>
      <c r="AS42" s="159">
        <f t="shared" si="6"/>
        <v>443222868.10000002</v>
      </c>
      <c r="AT42" s="159">
        <f t="shared" si="7"/>
        <v>443222868.10000002</v>
      </c>
      <c r="AU42" s="165">
        <f t="shared" si="8"/>
        <v>-443222868.10000002</v>
      </c>
      <c r="AV42" s="166">
        <f t="shared" si="9"/>
        <v>0</v>
      </c>
    </row>
    <row r="43" spans="1:48">
      <c r="A43" s="155">
        <v>35</v>
      </c>
      <c r="B43" s="156" t="s">
        <v>301</v>
      </c>
      <c r="C43" s="157" t="s">
        <v>316</v>
      </c>
      <c r="D43" s="176" t="s">
        <v>307</v>
      </c>
      <c r="E43" s="354">
        <v>9132422</v>
      </c>
      <c r="F43" s="158" t="s">
        <v>507</v>
      </c>
      <c r="G43" s="162"/>
      <c r="H43" s="162"/>
      <c r="I43" s="162"/>
      <c r="J43" s="162"/>
      <c r="K43" s="162"/>
      <c r="L43" s="163">
        <f t="shared" si="10"/>
        <v>0</v>
      </c>
      <c r="M43" s="162"/>
      <c r="N43" s="162"/>
      <c r="O43" s="162"/>
      <c r="P43" s="162"/>
      <c r="Q43" s="162"/>
      <c r="R43" s="162"/>
      <c r="S43" s="162"/>
      <c r="T43" s="162"/>
      <c r="U43" s="162"/>
      <c r="V43" s="162"/>
      <c r="W43" s="162"/>
      <c r="X43" s="162"/>
      <c r="Y43" s="162"/>
      <c r="Z43" s="162"/>
      <c r="AA43" s="159">
        <f t="shared" si="0"/>
        <v>0</v>
      </c>
      <c r="AB43" s="159">
        <f t="shared" si="1"/>
        <v>0</v>
      </c>
      <c r="AC43" s="162"/>
      <c r="AD43" s="162"/>
      <c r="AE43" s="162"/>
      <c r="AF43" s="162"/>
      <c r="AG43" s="159">
        <f t="shared" si="2"/>
        <v>0</v>
      </c>
      <c r="AH43" s="159">
        <f t="shared" si="3"/>
        <v>0</v>
      </c>
      <c r="AI43" s="162"/>
      <c r="AJ43" s="162"/>
      <c r="AK43" s="159">
        <f t="shared" si="4"/>
        <v>0</v>
      </c>
      <c r="AL43" s="162">
        <v>125958026</v>
      </c>
      <c r="AM43" s="162"/>
      <c r="AN43" s="162"/>
      <c r="AO43" s="162"/>
      <c r="AP43" s="159">
        <f t="shared" si="5"/>
        <v>0</v>
      </c>
      <c r="AQ43" s="162">
        <v>13624984</v>
      </c>
      <c r="AR43" s="159"/>
      <c r="AS43" s="159">
        <f t="shared" si="6"/>
        <v>139583010</v>
      </c>
      <c r="AT43" s="159">
        <f t="shared" si="7"/>
        <v>139583010</v>
      </c>
      <c r="AU43" s="165">
        <f t="shared" si="8"/>
        <v>-139583010</v>
      </c>
      <c r="AV43" s="166">
        <f t="shared" si="9"/>
        <v>0</v>
      </c>
    </row>
    <row r="44" spans="1:48">
      <c r="A44" s="155">
        <v>36</v>
      </c>
      <c r="B44" s="156" t="s">
        <v>301</v>
      </c>
      <c r="C44" s="157" t="s">
        <v>316</v>
      </c>
      <c r="D44" s="176" t="s">
        <v>306</v>
      </c>
      <c r="E44" s="354">
        <v>9072152</v>
      </c>
      <c r="F44" s="158" t="s">
        <v>507</v>
      </c>
      <c r="G44" s="164"/>
      <c r="H44" s="164"/>
      <c r="I44" s="164"/>
      <c r="J44" s="164"/>
      <c r="K44" s="162"/>
      <c r="L44" s="163">
        <f t="shared" si="10"/>
        <v>0</v>
      </c>
      <c r="M44" s="164"/>
      <c r="N44" s="164"/>
      <c r="O44" s="164"/>
      <c r="P44" s="164"/>
      <c r="Q44" s="164"/>
      <c r="R44" s="164"/>
      <c r="S44" s="164"/>
      <c r="T44" s="164"/>
      <c r="U44" s="164"/>
      <c r="V44" s="164"/>
      <c r="W44" s="164"/>
      <c r="X44" s="164"/>
      <c r="Y44" s="164"/>
      <c r="Z44" s="164"/>
      <c r="AA44" s="159">
        <f t="shared" si="0"/>
        <v>0</v>
      </c>
      <c r="AB44" s="159">
        <f t="shared" si="1"/>
        <v>0</v>
      </c>
      <c r="AC44" s="164"/>
      <c r="AD44" s="164"/>
      <c r="AE44" s="164"/>
      <c r="AF44" s="164"/>
      <c r="AG44" s="159">
        <f t="shared" si="2"/>
        <v>0</v>
      </c>
      <c r="AH44" s="159">
        <f t="shared" si="3"/>
        <v>0</v>
      </c>
      <c r="AI44" s="164"/>
      <c r="AJ44" s="164"/>
      <c r="AK44" s="159">
        <f t="shared" si="4"/>
        <v>0</v>
      </c>
      <c r="AL44" s="164">
        <v>362180809.44999999</v>
      </c>
      <c r="AM44" s="164"/>
      <c r="AN44" s="164"/>
      <c r="AO44" s="164"/>
      <c r="AP44" s="159">
        <f t="shared" si="5"/>
        <v>0</v>
      </c>
      <c r="AQ44" s="164">
        <v>203581948.16</v>
      </c>
      <c r="AR44" s="159"/>
      <c r="AS44" s="159">
        <f t="shared" si="6"/>
        <v>565762757.61000001</v>
      </c>
      <c r="AT44" s="159">
        <f t="shared" si="7"/>
        <v>565762757.61000001</v>
      </c>
      <c r="AU44" s="165">
        <f t="shared" si="8"/>
        <v>-565762757.61000001</v>
      </c>
      <c r="AV44" s="166">
        <f t="shared" si="9"/>
        <v>0</v>
      </c>
    </row>
    <row r="45" spans="1:48">
      <c r="A45" s="155">
        <v>37</v>
      </c>
      <c r="B45" s="156" t="s">
        <v>301</v>
      </c>
      <c r="C45" s="157" t="s">
        <v>316</v>
      </c>
      <c r="D45" s="176" t="s">
        <v>309</v>
      </c>
      <c r="E45" s="354">
        <v>9072098</v>
      </c>
      <c r="F45" s="158" t="s">
        <v>507</v>
      </c>
      <c r="G45" s="164"/>
      <c r="H45" s="164"/>
      <c r="I45" s="164"/>
      <c r="J45" s="164"/>
      <c r="K45" s="162"/>
      <c r="L45" s="163">
        <f t="shared" si="10"/>
        <v>0</v>
      </c>
      <c r="M45" s="164"/>
      <c r="N45" s="164"/>
      <c r="O45" s="164"/>
      <c r="P45" s="164"/>
      <c r="Q45" s="164"/>
      <c r="R45" s="164"/>
      <c r="S45" s="164"/>
      <c r="T45" s="164"/>
      <c r="U45" s="164"/>
      <c r="V45" s="164"/>
      <c r="W45" s="164"/>
      <c r="X45" s="164"/>
      <c r="Y45" s="164"/>
      <c r="Z45" s="164"/>
      <c r="AA45" s="159">
        <f t="shared" si="0"/>
        <v>0</v>
      </c>
      <c r="AB45" s="159">
        <f t="shared" si="1"/>
        <v>0</v>
      </c>
      <c r="AC45" s="164"/>
      <c r="AD45" s="164"/>
      <c r="AE45" s="164"/>
      <c r="AF45" s="164"/>
      <c r="AG45" s="159">
        <f t="shared" si="2"/>
        <v>0</v>
      </c>
      <c r="AH45" s="159">
        <f t="shared" si="3"/>
        <v>0</v>
      </c>
      <c r="AI45" s="164"/>
      <c r="AJ45" s="164"/>
      <c r="AK45" s="159">
        <f t="shared" si="4"/>
        <v>0</v>
      </c>
      <c r="AL45" s="164">
        <v>107693960.09</v>
      </c>
      <c r="AM45" s="164"/>
      <c r="AN45" s="164"/>
      <c r="AO45" s="164"/>
      <c r="AP45" s="159">
        <f t="shared" si="5"/>
        <v>0</v>
      </c>
      <c r="AQ45" s="164">
        <v>24000</v>
      </c>
      <c r="AR45" s="159"/>
      <c r="AS45" s="159">
        <f t="shared" si="6"/>
        <v>107717960.09</v>
      </c>
      <c r="AT45" s="159">
        <f t="shared" si="7"/>
        <v>107717960.09</v>
      </c>
      <c r="AU45" s="165">
        <f t="shared" si="8"/>
        <v>-107717960.09</v>
      </c>
      <c r="AV45" s="166">
        <f t="shared" si="9"/>
        <v>0</v>
      </c>
    </row>
    <row r="46" spans="1:48">
      <c r="A46" s="155">
        <v>38</v>
      </c>
      <c r="B46" s="156" t="s">
        <v>301</v>
      </c>
      <c r="C46" s="173" t="s">
        <v>316</v>
      </c>
      <c r="D46" s="186" t="s">
        <v>478</v>
      </c>
      <c r="E46" s="354"/>
      <c r="F46" s="158" t="s">
        <v>507</v>
      </c>
      <c r="G46" s="178"/>
      <c r="H46" s="159"/>
      <c r="I46" s="159"/>
      <c r="J46" s="159"/>
      <c r="K46" s="159"/>
      <c r="L46" s="163">
        <f t="shared" si="10"/>
        <v>0</v>
      </c>
      <c r="M46" s="159"/>
      <c r="N46" s="159"/>
      <c r="O46" s="159"/>
      <c r="P46" s="159"/>
      <c r="Q46" s="159"/>
      <c r="R46" s="159"/>
      <c r="S46" s="159"/>
      <c r="T46" s="159"/>
      <c r="U46" s="159"/>
      <c r="V46" s="159"/>
      <c r="W46" s="159"/>
      <c r="X46" s="159"/>
      <c r="Y46" s="159"/>
      <c r="Z46" s="159"/>
      <c r="AA46" s="159">
        <f t="shared" si="0"/>
        <v>0</v>
      </c>
      <c r="AB46" s="159">
        <f t="shared" si="1"/>
        <v>0</v>
      </c>
      <c r="AC46" s="159"/>
      <c r="AD46" s="159"/>
      <c r="AE46" s="159"/>
      <c r="AF46" s="159"/>
      <c r="AG46" s="159">
        <f t="shared" si="2"/>
        <v>0</v>
      </c>
      <c r="AH46" s="159">
        <f t="shared" si="3"/>
        <v>0</v>
      </c>
      <c r="AI46" s="159"/>
      <c r="AJ46" s="159"/>
      <c r="AK46" s="159">
        <f t="shared" si="4"/>
        <v>0</v>
      </c>
      <c r="AL46" s="159">
        <v>4335900</v>
      </c>
      <c r="AM46" s="159"/>
      <c r="AN46" s="159"/>
      <c r="AO46" s="159"/>
      <c r="AP46" s="159">
        <f t="shared" si="5"/>
        <v>0</v>
      </c>
      <c r="AQ46" s="159"/>
      <c r="AR46" s="159"/>
      <c r="AS46" s="159">
        <f t="shared" si="6"/>
        <v>4335900</v>
      </c>
      <c r="AT46" s="159">
        <f t="shared" si="7"/>
        <v>4335900</v>
      </c>
      <c r="AU46" s="165">
        <f t="shared" si="8"/>
        <v>-4335900</v>
      </c>
      <c r="AV46" s="166">
        <f t="shared" si="9"/>
        <v>0</v>
      </c>
    </row>
    <row r="47" spans="1:48">
      <c r="A47" s="155">
        <v>39</v>
      </c>
      <c r="B47" s="156" t="s">
        <v>301</v>
      </c>
      <c r="C47" s="157" t="s">
        <v>318</v>
      </c>
      <c r="D47" s="176" t="s">
        <v>303</v>
      </c>
      <c r="E47" s="354">
        <v>9071814</v>
      </c>
      <c r="F47" s="158" t="s">
        <v>507</v>
      </c>
      <c r="G47" s="159"/>
      <c r="H47" s="159"/>
      <c r="I47" s="159"/>
      <c r="J47" s="159"/>
      <c r="K47" s="159"/>
      <c r="L47" s="163">
        <f t="shared" si="10"/>
        <v>0</v>
      </c>
      <c r="M47" s="159"/>
      <c r="N47" s="159"/>
      <c r="O47" s="159"/>
      <c r="P47" s="159"/>
      <c r="Q47" s="159"/>
      <c r="R47" s="159"/>
      <c r="S47" s="159"/>
      <c r="T47" s="159"/>
      <c r="U47" s="159"/>
      <c r="V47" s="159"/>
      <c r="W47" s="159"/>
      <c r="X47" s="159"/>
      <c r="Y47" s="159"/>
      <c r="Z47" s="159"/>
      <c r="AA47" s="159">
        <f t="shared" si="0"/>
        <v>0</v>
      </c>
      <c r="AB47" s="159">
        <f t="shared" si="1"/>
        <v>0</v>
      </c>
      <c r="AC47" s="159"/>
      <c r="AD47" s="159"/>
      <c r="AE47" s="159"/>
      <c r="AF47" s="159"/>
      <c r="AG47" s="159">
        <f t="shared" si="2"/>
        <v>0</v>
      </c>
      <c r="AH47" s="159">
        <f t="shared" si="3"/>
        <v>0</v>
      </c>
      <c r="AI47" s="159"/>
      <c r="AJ47" s="159"/>
      <c r="AK47" s="159">
        <f t="shared" si="4"/>
        <v>0</v>
      </c>
      <c r="AL47" s="159">
        <v>2967985817.4699998</v>
      </c>
      <c r="AM47" s="159"/>
      <c r="AN47" s="159"/>
      <c r="AO47" s="159"/>
      <c r="AP47" s="159">
        <f t="shared" si="5"/>
        <v>0</v>
      </c>
      <c r="AQ47" s="159">
        <v>87341295.200000003</v>
      </c>
      <c r="AR47" s="159"/>
      <c r="AS47" s="159">
        <f t="shared" si="6"/>
        <v>3055327112.6699996</v>
      </c>
      <c r="AT47" s="159">
        <f t="shared" si="7"/>
        <v>3055327112.6699996</v>
      </c>
      <c r="AU47" s="165">
        <f t="shared" si="8"/>
        <v>-3055327112.6699996</v>
      </c>
      <c r="AV47" s="166">
        <f t="shared" si="9"/>
        <v>0</v>
      </c>
    </row>
    <row r="48" spans="1:48">
      <c r="A48" s="155">
        <v>40</v>
      </c>
      <c r="B48" s="156" t="s">
        <v>301</v>
      </c>
      <c r="C48" s="157" t="s">
        <v>318</v>
      </c>
      <c r="D48" s="176" t="s">
        <v>305</v>
      </c>
      <c r="E48" s="354">
        <v>9071911</v>
      </c>
      <c r="F48" s="158" t="s">
        <v>507</v>
      </c>
      <c r="G48" s="159"/>
      <c r="H48" s="159"/>
      <c r="I48" s="159"/>
      <c r="J48" s="159"/>
      <c r="K48" s="159"/>
      <c r="L48" s="163">
        <f t="shared" si="10"/>
        <v>0</v>
      </c>
      <c r="M48" s="159"/>
      <c r="N48" s="159"/>
      <c r="O48" s="159"/>
      <c r="P48" s="159"/>
      <c r="Q48" s="159"/>
      <c r="R48" s="159"/>
      <c r="S48" s="159"/>
      <c r="T48" s="159"/>
      <c r="U48" s="159"/>
      <c r="V48" s="159"/>
      <c r="W48" s="159"/>
      <c r="X48" s="159"/>
      <c r="Y48" s="159"/>
      <c r="Z48" s="159"/>
      <c r="AA48" s="159">
        <f t="shared" si="0"/>
        <v>0</v>
      </c>
      <c r="AB48" s="159">
        <f t="shared" si="1"/>
        <v>0</v>
      </c>
      <c r="AC48" s="159"/>
      <c r="AD48" s="159"/>
      <c r="AE48" s="159"/>
      <c r="AF48" s="159"/>
      <c r="AG48" s="159">
        <f t="shared" si="2"/>
        <v>0</v>
      </c>
      <c r="AH48" s="159">
        <f t="shared" si="3"/>
        <v>0</v>
      </c>
      <c r="AI48" s="159"/>
      <c r="AJ48" s="159"/>
      <c r="AK48" s="159">
        <f t="shared" si="4"/>
        <v>0</v>
      </c>
      <c r="AL48" s="159">
        <v>787000</v>
      </c>
      <c r="AM48" s="159"/>
      <c r="AN48" s="159"/>
      <c r="AO48" s="159"/>
      <c r="AP48" s="159">
        <f>AN48+AO48</f>
        <v>0</v>
      </c>
      <c r="AQ48" s="159">
        <v>39500</v>
      </c>
      <c r="AR48" s="159"/>
      <c r="AS48" s="159">
        <f>AL48+AM48+AP48+AQ48+AR48</f>
        <v>826500</v>
      </c>
      <c r="AT48" s="159">
        <f>AS48+AK48</f>
        <v>826500</v>
      </c>
      <c r="AU48" s="165">
        <f t="shared" si="8"/>
        <v>-826500</v>
      </c>
      <c r="AV48" s="166">
        <f t="shared" si="9"/>
        <v>0</v>
      </c>
    </row>
    <row r="49" spans="1:48">
      <c r="A49" s="155">
        <v>41</v>
      </c>
      <c r="B49" s="156" t="s">
        <v>301</v>
      </c>
      <c r="C49" s="157" t="s">
        <v>318</v>
      </c>
      <c r="D49" s="176" t="s">
        <v>308</v>
      </c>
      <c r="E49" s="354">
        <v>9071822</v>
      </c>
      <c r="F49" s="158" t="s">
        <v>507</v>
      </c>
      <c r="G49" s="167"/>
      <c r="H49" s="167"/>
      <c r="I49" s="167"/>
      <c r="J49" s="167"/>
      <c r="K49" s="167"/>
      <c r="L49" s="163">
        <f t="shared" si="10"/>
        <v>0</v>
      </c>
      <c r="M49" s="167"/>
      <c r="N49" s="167"/>
      <c r="O49" s="167"/>
      <c r="P49" s="168"/>
      <c r="Q49" s="164"/>
      <c r="R49" s="164"/>
      <c r="S49" s="164"/>
      <c r="T49" s="164"/>
      <c r="U49" s="164"/>
      <c r="V49" s="164"/>
      <c r="W49" s="164"/>
      <c r="X49" s="164"/>
      <c r="Y49" s="164"/>
      <c r="Z49" s="164"/>
      <c r="AA49" s="159">
        <f t="shared" si="0"/>
        <v>0</v>
      </c>
      <c r="AB49" s="159">
        <f t="shared" si="1"/>
        <v>0</v>
      </c>
      <c r="AC49" s="164"/>
      <c r="AD49" s="164"/>
      <c r="AE49" s="164"/>
      <c r="AF49" s="164"/>
      <c r="AG49" s="159">
        <f t="shared" si="2"/>
        <v>0</v>
      </c>
      <c r="AH49" s="159">
        <f t="shared" si="3"/>
        <v>0</v>
      </c>
      <c r="AI49" s="164"/>
      <c r="AJ49" s="162"/>
      <c r="AK49" s="159">
        <f t="shared" si="4"/>
        <v>0</v>
      </c>
      <c r="AL49" s="164">
        <v>1171857861</v>
      </c>
      <c r="AM49" s="162"/>
      <c r="AN49" s="164"/>
      <c r="AO49" s="164"/>
      <c r="AP49" s="159">
        <f t="shared" ref="AP49:AP61" si="11">AN49+AO49</f>
        <v>0</v>
      </c>
      <c r="AQ49" s="164">
        <v>380733897.56</v>
      </c>
      <c r="AR49" s="159"/>
      <c r="AS49" s="159">
        <f t="shared" si="6"/>
        <v>1552591758.5599999</v>
      </c>
      <c r="AT49" s="159">
        <f t="shared" si="7"/>
        <v>1552591758.5599999</v>
      </c>
      <c r="AU49" s="165">
        <f t="shared" si="8"/>
        <v>-1552591758.5599999</v>
      </c>
      <c r="AV49" s="166">
        <f t="shared" si="9"/>
        <v>0</v>
      </c>
    </row>
    <row r="50" spans="1:48">
      <c r="A50" s="155">
        <v>42</v>
      </c>
      <c r="B50" s="156" t="s">
        <v>301</v>
      </c>
      <c r="C50" s="157" t="s">
        <v>318</v>
      </c>
      <c r="D50" s="176" t="s">
        <v>306</v>
      </c>
      <c r="E50" s="354">
        <v>9078941</v>
      </c>
      <c r="F50" s="158" t="s">
        <v>507</v>
      </c>
      <c r="G50" s="162"/>
      <c r="H50" s="162"/>
      <c r="I50" s="162"/>
      <c r="J50" s="162"/>
      <c r="K50" s="162"/>
      <c r="L50" s="163">
        <f t="shared" si="10"/>
        <v>0</v>
      </c>
      <c r="M50" s="162"/>
      <c r="N50" s="162"/>
      <c r="O50" s="162"/>
      <c r="P50" s="162"/>
      <c r="Q50" s="162"/>
      <c r="R50" s="162"/>
      <c r="S50" s="162"/>
      <c r="T50" s="162"/>
      <c r="U50" s="162"/>
      <c r="V50" s="162"/>
      <c r="W50" s="162"/>
      <c r="X50" s="162"/>
      <c r="Y50" s="162"/>
      <c r="Z50" s="162"/>
      <c r="AA50" s="159">
        <f t="shared" si="0"/>
        <v>0</v>
      </c>
      <c r="AB50" s="159">
        <f t="shared" si="1"/>
        <v>0</v>
      </c>
      <c r="AC50" s="162"/>
      <c r="AD50" s="162"/>
      <c r="AE50" s="162"/>
      <c r="AF50" s="162"/>
      <c r="AG50" s="159">
        <f t="shared" si="2"/>
        <v>0</v>
      </c>
      <c r="AH50" s="159">
        <f t="shared" si="3"/>
        <v>0</v>
      </c>
      <c r="AI50" s="162"/>
      <c r="AJ50" s="162"/>
      <c r="AK50" s="159">
        <f t="shared" si="4"/>
        <v>0</v>
      </c>
      <c r="AL50" s="162">
        <v>371339911</v>
      </c>
      <c r="AM50" s="162"/>
      <c r="AN50" s="162"/>
      <c r="AO50" s="162"/>
      <c r="AP50" s="159">
        <f t="shared" si="11"/>
        <v>0</v>
      </c>
      <c r="AQ50" s="162">
        <v>48771889.75</v>
      </c>
      <c r="AR50" s="159"/>
      <c r="AS50" s="159">
        <f>AL50+AM50+AP50+AQ50+AR50</f>
        <v>420111800.75</v>
      </c>
      <c r="AT50" s="159">
        <f>AS50+AK50</f>
        <v>420111800.75</v>
      </c>
      <c r="AU50" s="165">
        <f t="shared" si="8"/>
        <v>-420111800.75</v>
      </c>
      <c r="AV50" s="166">
        <f t="shared" si="9"/>
        <v>0</v>
      </c>
    </row>
    <row r="51" spans="1:48">
      <c r="A51" s="155">
        <v>43</v>
      </c>
      <c r="B51" s="156" t="s">
        <v>301</v>
      </c>
      <c r="C51" s="157" t="s">
        <v>318</v>
      </c>
      <c r="D51" s="176" t="s">
        <v>309</v>
      </c>
      <c r="E51" s="354">
        <v>4123409</v>
      </c>
      <c r="F51" s="158" t="s">
        <v>507</v>
      </c>
      <c r="G51" s="160"/>
      <c r="H51" s="160"/>
      <c r="I51" s="160"/>
      <c r="J51" s="160"/>
      <c r="K51" s="160"/>
      <c r="L51" s="163">
        <f t="shared" si="10"/>
        <v>0</v>
      </c>
      <c r="M51" s="160"/>
      <c r="N51" s="160"/>
      <c r="O51" s="160"/>
      <c r="P51" s="161"/>
      <c r="Q51" s="164"/>
      <c r="R51" s="164"/>
      <c r="S51" s="164"/>
      <c r="T51" s="164"/>
      <c r="U51" s="164"/>
      <c r="V51" s="164"/>
      <c r="W51" s="164"/>
      <c r="X51" s="164"/>
      <c r="Y51" s="164"/>
      <c r="Z51" s="164"/>
      <c r="AA51" s="159">
        <f t="shared" si="0"/>
        <v>0</v>
      </c>
      <c r="AB51" s="159">
        <f t="shared" si="1"/>
        <v>0</v>
      </c>
      <c r="AC51" s="164"/>
      <c r="AD51" s="164"/>
      <c r="AE51" s="164"/>
      <c r="AF51" s="164"/>
      <c r="AG51" s="159">
        <f t="shared" si="2"/>
        <v>0</v>
      </c>
      <c r="AH51" s="159">
        <f t="shared" si="3"/>
        <v>0</v>
      </c>
      <c r="AI51" s="164"/>
      <c r="AJ51" s="162"/>
      <c r="AK51" s="159">
        <f t="shared" si="4"/>
        <v>0</v>
      </c>
      <c r="AL51" s="164">
        <v>69545568</v>
      </c>
      <c r="AM51" s="162"/>
      <c r="AN51" s="164"/>
      <c r="AO51" s="164"/>
      <c r="AP51" s="159">
        <f t="shared" si="11"/>
        <v>0</v>
      </c>
      <c r="AQ51" s="164">
        <v>51997483</v>
      </c>
      <c r="AR51" s="159"/>
      <c r="AS51" s="159">
        <f>AL51+AM51+AP51+AQ51+AR51</f>
        <v>121543051</v>
      </c>
      <c r="AT51" s="159">
        <f>AS51+AK51</f>
        <v>121543051</v>
      </c>
      <c r="AU51" s="165">
        <f t="shared" si="8"/>
        <v>-121543051</v>
      </c>
      <c r="AV51" s="166">
        <f t="shared" si="9"/>
        <v>0</v>
      </c>
    </row>
    <row r="52" spans="1:48">
      <c r="A52" s="155">
        <v>44</v>
      </c>
      <c r="B52" s="156" t="s">
        <v>301</v>
      </c>
      <c r="C52" s="157" t="s">
        <v>318</v>
      </c>
      <c r="D52" s="176" t="s">
        <v>307</v>
      </c>
      <c r="E52" s="354">
        <v>9071865</v>
      </c>
      <c r="F52" s="158" t="s">
        <v>507</v>
      </c>
      <c r="G52" s="164"/>
      <c r="H52" s="164"/>
      <c r="I52" s="164"/>
      <c r="J52" s="164"/>
      <c r="K52" s="162"/>
      <c r="L52" s="163">
        <f t="shared" si="10"/>
        <v>0</v>
      </c>
      <c r="M52" s="164"/>
      <c r="N52" s="164"/>
      <c r="O52" s="164"/>
      <c r="P52" s="164"/>
      <c r="Q52" s="164"/>
      <c r="R52" s="164"/>
      <c r="S52" s="164"/>
      <c r="T52" s="164"/>
      <c r="U52" s="164"/>
      <c r="V52" s="164"/>
      <c r="W52" s="164"/>
      <c r="X52" s="164"/>
      <c r="Y52" s="164"/>
      <c r="Z52" s="164"/>
      <c r="AA52" s="159">
        <f t="shared" si="0"/>
        <v>0</v>
      </c>
      <c r="AB52" s="159">
        <f t="shared" si="1"/>
        <v>0</v>
      </c>
      <c r="AC52" s="164"/>
      <c r="AD52" s="164"/>
      <c r="AE52" s="164"/>
      <c r="AF52" s="164"/>
      <c r="AG52" s="159">
        <f t="shared" si="2"/>
        <v>0</v>
      </c>
      <c r="AH52" s="159">
        <f t="shared" si="3"/>
        <v>0</v>
      </c>
      <c r="AI52" s="164"/>
      <c r="AJ52" s="164"/>
      <c r="AK52" s="159">
        <f t="shared" si="4"/>
        <v>0</v>
      </c>
      <c r="AL52" s="164">
        <v>71310903</v>
      </c>
      <c r="AM52" s="164"/>
      <c r="AN52" s="164"/>
      <c r="AO52" s="164"/>
      <c r="AP52" s="159">
        <f t="shared" si="11"/>
        <v>0</v>
      </c>
      <c r="AQ52" s="164">
        <v>6001418</v>
      </c>
      <c r="AR52" s="159"/>
      <c r="AS52" s="159">
        <f t="shared" si="6"/>
        <v>77312321</v>
      </c>
      <c r="AT52" s="159">
        <f t="shared" si="7"/>
        <v>77312321</v>
      </c>
      <c r="AU52" s="165">
        <f t="shared" si="8"/>
        <v>-77312321</v>
      </c>
      <c r="AV52" s="166">
        <f t="shared" si="9"/>
        <v>0</v>
      </c>
    </row>
    <row r="53" spans="1:48">
      <c r="A53" s="155">
        <v>45</v>
      </c>
      <c r="B53" s="156" t="s">
        <v>301</v>
      </c>
      <c r="C53" s="173" t="s">
        <v>318</v>
      </c>
      <c r="D53" s="186" t="s">
        <v>479</v>
      </c>
      <c r="E53" s="354">
        <v>4137302</v>
      </c>
      <c r="F53" s="158" t="s">
        <v>507</v>
      </c>
      <c r="G53" s="162"/>
      <c r="H53" s="162"/>
      <c r="I53" s="162"/>
      <c r="J53" s="162"/>
      <c r="K53" s="162"/>
      <c r="L53" s="163">
        <f t="shared" si="10"/>
        <v>0</v>
      </c>
      <c r="M53" s="162"/>
      <c r="N53" s="162"/>
      <c r="O53" s="162"/>
      <c r="P53" s="162"/>
      <c r="Q53" s="162"/>
      <c r="R53" s="162"/>
      <c r="S53" s="162"/>
      <c r="T53" s="162"/>
      <c r="U53" s="162"/>
      <c r="V53" s="162"/>
      <c r="W53" s="162"/>
      <c r="X53" s="162"/>
      <c r="Y53" s="162"/>
      <c r="Z53" s="162"/>
      <c r="AA53" s="159">
        <f t="shared" si="0"/>
        <v>0</v>
      </c>
      <c r="AB53" s="159">
        <f t="shared" si="1"/>
        <v>0</v>
      </c>
      <c r="AC53" s="162"/>
      <c r="AD53" s="162"/>
      <c r="AE53" s="162"/>
      <c r="AF53" s="162"/>
      <c r="AG53" s="159">
        <f t="shared" si="2"/>
        <v>0</v>
      </c>
      <c r="AH53" s="159">
        <f t="shared" si="3"/>
        <v>0</v>
      </c>
      <c r="AI53" s="162"/>
      <c r="AJ53" s="162"/>
      <c r="AK53" s="159">
        <f t="shared" si="4"/>
        <v>0</v>
      </c>
      <c r="AL53" s="162">
        <v>5171038.2</v>
      </c>
      <c r="AM53" s="162"/>
      <c r="AN53" s="162"/>
      <c r="AO53" s="162"/>
      <c r="AP53" s="159">
        <f t="shared" si="11"/>
        <v>0</v>
      </c>
      <c r="AQ53" s="162"/>
      <c r="AR53" s="159">
        <v>350000</v>
      </c>
      <c r="AS53" s="159">
        <f t="shared" si="6"/>
        <v>5521038.2000000002</v>
      </c>
      <c r="AT53" s="159">
        <f t="shared" si="7"/>
        <v>5521038.2000000002</v>
      </c>
      <c r="AU53" s="165">
        <f t="shared" si="8"/>
        <v>-5521038.2000000002</v>
      </c>
      <c r="AV53" s="166">
        <f t="shared" si="9"/>
        <v>0</v>
      </c>
    </row>
    <row r="54" spans="1:48">
      <c r="A54" s="155">
        <v>46</v>
      </c>
      <c r="B54" s="156" t="s">
        <v>301</v>
      </c>
      <c r="C54" s="173" t="s">
        <v>319</v>
      </c>
      <c r="D54" s="186" t="s">
        <v>320</v>
      </c>
      <c r="E54" s="354">
        <v>4128729</v>
      </c>
      <c r="F54" s="158" t="s">
        <v>507</v>
      </c>
      <c r="G54" s="162"/>
      <c r="H54" s="162"/>
      <c r="I54" s="162"/>
      <c r="J54" s="162"/>
      <c r="K54" s="162"/>
      <c r="L54" s="163">
        <f t="shared" si="10"/>
        <v>0</v>
      </c>
      <c r="M54" s="162"/>
      <c r="N54" s="162"/>
      <c r="O54" s="162"/>
      <c r="P54" s="162"/>
      <c r="Q54" s="162"/>
      <c r="R54" s="162"/>
      <c r="S54" s="162"/>
      <c r="T54" s="162"/>
      <c r="U54" s="162"/>
      <c r="V54" s="162"/>
      <c r="W54" s="162"/>
      <c r="X54" s="162"/>
      <c r="Y54" s="162"/>
      <c r="Z54" s="162"/>
      <c r="AA54" s="159">
        <f t="shared" si="0"/>
        <v>0</v>
      </c>
      <c r="AB54" s="159">
        <f t="shared" si="1"/>
        <v>0</v>
      </c>
      <c r="AC54" s="162"/>
      <c r="AD54" s="162"/>
      <c r="AE54" s="162"/>
      <c r="AF54" s="162"/>
      <c r="AG54" s="159">
        <f t="shared" si="2"/>
        <v>0</v>
      </c>
      <c r="AH54" s="159">
        <f t="shared" si="3"/>
        <v>0</v>
      </c>
      <c r="AI54" s="162"/>
      <c r="AJ54" s="162"/>
      <c r="AK54" s="159">
        <f t="shared" si="4"/>
        <v>0</v>
      </c>
      <c r="AL54" s="162">
        <v>40450246.200000003</v>
      </c>
      <c r="AM54" s="162"/>
      <c r="AN54" s="162"/>
      <c r="AO54" s="162"/>
      <c r="AP54" s="159">
        <f t="shared" si="11"/>
        <v>0</v>
      </c>
      <c r="AQ54" s="162"/>
      <c r="AR54" s="159">
        <v>26974958.460000001</v>
      </c>
      <c r="AS54" s="159">
        <f>AL54+AM54+AP54+AQ54+AR54</f>
        <v>67425204.659999996</v>
      </c>
      <c r="AT54" s="159">
        <f>AS54+AK54</f>
        <v>67425204.659999996</v>
      </c>
      <c r="AU54" s="165">
        <f t="shared" si="8"/>
        <v>-67425204.659999996</v>
      </c>
      <c r="AV54" s="166">
        <f t="shared" si="9"/>
        <v>0</v>
      </c>
    </row>
    <row r="55" spans="1:48">
      <c r="A55" s="155">
        <v>47</v>
      </c>
      <c r="B55" s="156" t="s">
        <v>301</v>
      </c>
      <c r="C55" s="157" t="s">
        <v>321</v>
      </c>
      <c r="D55" s="176" t="s">
        <v>305</v>
      </c>
      <c r="E55" s="354">
        <v>4123816</v>
      </c>
      <c r="F55" s="158" t="s">
        <v>507</v>
      </c>
      <c r="G55" s="164"/>
      <c r="H55" s="164"/>
      <c r="I55" s="164"/>
      <c r="J55" s="164"/>
      <c r="K55" s="162"/>
      <c r="L55" s="163">
        <f t="shared" si="10"/>
        <v>0</v>
      </c>
      <c r="M55" s="164"/>
      <c r="N55" s="164"/>
      <c r="O55" s="164"/>
      <c r="P55" s="164"/>
      <c r="Q55" s="164"/>
      <c r="R55" s="164"/>
      <c r="S55" s="164"/>
      <c r="T55" s="164"/>
      <c r="U55" s="164"/>
      <c r="V55" s="164"/>
      <c r="W55" s="164"/>
      <c r="X55" s="164"/>
      <c r="Y55" s="164"/>
      <c r="Z55" s="164"/>
      <c r="AA55" s="159">
        <f t="shared" si="0"/>
        <v>0</v>
      </c>
      <c r="AB55" s="159">
        <f t="shared" si="1"/>
        <v>0</v>
      </c>
      <c r="AC55" s="164"/>
      <c r="AD55" s="164"/>
      <c r="AE55" s="164"/>
      <c r="AF55" s="164"/>
      <c r="AG55" s="159">
        <f t="shared" si="2"/>
        <v>0</v>
      </c>
      <c r="AH55" s="159">
        <f t="shared" si="3"/>
        <v>0</v>
      </c>
      <c r="AI55" s="164"/>
      <c r="AJ55" s="164"/>
      <c r="AK55" s="159">
        <f t="shared" si="4"/>
        <v>0</v>
      </c>
      <c r="AL55" s="164">
        <v>1006163</v>
      </c>
      <c r="AM55" s="164"/>
      <c r="AN55" s="164"/>
      <c r="AO55" s="164"/>
      <c r="AP55" s="159">
        <f t="shared" si="11"/>
        <v>0</v>
      </c>
      <c r="AQ55" s="164">
        <v>236761</v>
      </c>
      <c r="AR55" s="159"/>
      <c r="AS55" s="159">
        <f t="shared" si="6"/>
        <v>1242924</v>
      </c>
      <c r="AT55" s="159">
        <f t="shared" si="7"/>
        <v>1242924</v>
      </c>
      <c r="AU55" s="165">
        <f t="shared" si="8"/>
        <v>-1242924</v>
      </c>
      <c r="AV55" s="166">
        <f t="shared" si="9"/>
        <v>0</v>
      </c>
    </row>
    <row r="56" spans="1:48">
      <c r="A56" s="155">
        <v>48</v>
      </c>
      <c r="B56" s="156" t="s">
        <v>301</v>
      </c>
      <c r="C56" s="157" t="s">
        <v>321</v>
      </c>
      <c r="D56" s="176" t="s">
        <v>303</v>
      </c>
      <c r="E56" s="354">
        <v>9071229</v>
      </c>
      <c r="F56" s="158" t="s">
        <v>507</v>
      </c>
      <c r="G56" s="164"/>
      <c r="H56" s="164"/>
      <c r="I56" s="164"/>
      <c r="J56" s="162"/>
      <c r="K56" s="162"/>
      <c r="L56" s="163">
        <f t="shared" si="10"/>
        <v>0</v>
      </c>
      <c r="M56" s="164"/>
      <c r="N56" s="164"/>
      <c r="O56" s="164"/>
      <c r="P56" s="164"/>
      <c r="Q56" s="164"/>
      <c r="R56" s="164"/>
      <c r="S56" s="164"/>
      <c r="T56" s="164"/>
      <c r="U56" s="164"/>
      <c r="V56" s="164"/>
      <c r="W56" s="164"/>
      <c r="X56" s="164"/>
      <c r="Y56" s="164"/>
      <c r="Z56" s="164"/>
      <c r="AA56" s="159">
        <f t="shared" si="0"/>
        <v>0</v>
      </c>
      <c r="AB56" s="159">
        <f t="shared" si="1"/>
        <v>0</v>
      </c>
      <c r="AC56" s="164"/>
      <c r="AD56" s="164"/>
      <c r="AE56" s="164"/>
      <c r="AF56" s="164"/>
      <c r="AG56" s="159">
        <f t="shared" si="2"/>
        <v>0</v>
      </c>
      <c r="AH56" s="159">
        <f t="shared" si="3"/>
        <v>0</v>
      </c>
      <c r="AI56" s="164"/>
      <c r="AJ56" s="164"/>
      <c r="AK56" s="159">
        <f t="shared" si="4"/>
        <v>0</v>
      </c>
      <c r="AL56" s="164">
        <v>343530487.17000002</v>
      </c>
      <c r="AM56" s="164"/>
      <c r="AN56" s="164"/>
      <c r="AO56" s="164"/>
      <c r="AP56" s="159">
        <f t="shared" si="11"/>
        <v>0</v>
      </c>
      <c r="AQ56" s="164">
        <v>31686683</v>
      </c>
      <c r="AR56" s="159"/>
      <c r="AS56" s="159">
        <f>AL56+AM56+AP56+AQ56+AR56</f>
        <v>375217170.17000002</v>
      </c>
      <c r="AT56" s="159">
        <f>AS56+AK56</f>
        <v>375217170.17000002</v>
      </c>
      <c r="AU56" s="165">
        <f t="shared" si="8"/>
        <v>-375217170.17000002</v>
      </c>
      <c r="AV56" s="166">
        <f t="shared" si="9"/>
        <v>0</v>
      </c>
    </row>
    <row r="57" spans="1:48">
      <c r="A57" s="155">
        <v>49</v>
      </c>
      <c r="B57" s="156" t="s">
        <v>301</v>
      </c>
      <c r="C57" s="157" t="s">
        <v>321</v>
      </c>
      <c r="D57" s="176" t="s">
        <v>307</v>
      </c>
      <c r="E57" s="354">
        <v>9073329</v>
      </c>
      <c r="F57" s="158" t="s">
        <v>507</v>
      </c>
      <c r="G57" s="164"/>
      <c r="H57" s="164"/>
      <c r="I57" s="164"/>
      <c r="J57" s="164"/>
      <c r="K57" s="162"/>
      <c r="L57" s="163">
        <f t="shared" si="10"/>
        <v>0</v>
      </c>
      <c r="M57" s="164"/>
      <c r="N57" s="164"/>
      <c r="O57" s="164"/>
      <c r="P57" s="164"/>
      <c r="Q57" s="164"/>
      <c r="R57" s="164"/>
      <c r="S57" s="164"/>
      <c r="T57" s="164"/>
      <c r="U57" s="164"/>
      <c r="V57" s="164"/>
      <c r="W57" s="164"/>
      <c r="X57" s="164"/>
      <c r="Y57" s="164"/>
      <c r="Z57" s="164"/>
      <c r="AA57" s="159">
        <f t="shared" si="0"/>
        <v>0</v>
      </c>
      <c r="AB57" s="159">
        <f t="shared" si="1"/>
        <v>0</v>
      </c>
      <c r="AC57" s="164"/>
      <c r="AD57" s="164"/>
      <c r="AE57" s="164"/>
      <c r="AF57" s="164"/>
      <c r="AG57" s="159">
        <f t="shared" si="2"/>
        <v>0</v>
      </c>
      <c r="AH57" s="159">
        <f t="shared" si="3"/>
        <v>0</v>
      </c>
      <c r="AI57" s="164"/>
      <c r="AJ57" s="164"/>
      <c r="AK57" s="159">
        <f t="shared" si="4"/>
        <v>0</v>
      </c>
      <c r="AL57" s="164">
        <v>59744040.299999997</v>
      </c>
      <c r="AM57" s="164"/>
      <c r="AN57" s="164"/>
      <c r="AO57" s="164"/>
      <c r="AP57" s="159">
        <f t="shared" si="11"/>
        <v>0</v>
      </c>
      <c r="AQ57" s="164">
        <v>9788695</v>
      </c>
      <c r="AR57" s="159"/>
      <c r="AS57" s="159">
        <f>AL57+AM57+AP57+AQ57+AR57</f>
        <v>69532735.299999997</v>
      </c>
      <c r="AT57" s="159">
        <f>AS57+AK57</f>
        <v>69532735.299999997</v>
      </c>
      <c r="AU57" s="165">
        <f t="shared" si="8"/>
        <v>-69532735.299999997</v>
      </c>
      <c r="AV57" s="166">
        <f t="shared" si="9"/>
        <v>0</v>
      </c>
    </row>
    <row r="58" spans="1:48">
      <c r="A58" s="155">
        <v>50</v>
      </c>
      <c r="B58" s="156" t="s">
        <v>301</v>
      </c>
      <c r="C58" s="157" t="s">
        <v>321</v>
      </c>
      <c r="D58" s="176" t="s">
        <v>308</v>
      </c>
      <c r="E58" s="354">
        <v>9071237</v>
      </c>
      <c r="F58" s="158" t="s">
        <v>507</v>
      </c>
      <c r="G58" s="164"/>
      <c r="H58" s="164"/>
      <c r="I58" s="164"/>
      <c r="J58" s="164"/>
      <c r="K58" s="162"/>
      <c r="L58" s="163">
        <f t="shared" si="10"/>
        <v>0</v>
      </c>
      <c r="M58" s="164"/>
      <c r="N58" s="164"/>
      <c r="O58" s="164"/>
      <c r="P58" s="164"/>
      <c r="Q58" s="164"/>
      <c r="R58" s="164"/>
      <c r="S58" s="164"/>
      <c r="T58" s="164"/>
      <c r="U58" s="164"/>
      <c r="V58" s="164"/>
      <c r="W58" s="164"/>
      <c r="X58" s="164"/>
      <c r="Y58" s="164"/>
      <c r="Z58" s="164"/>
      <c r="AA58" s="159">
        <f t="shared" si="0"/>
        <v>0</v>
      </c>
      <c r="AB58" s="159">
        <f t="shared" si="1"/>
        <v>0</v>
      </c>
      <c r="AC58" s="164"/>
      <c r="AD58" s="164"/>
      <c r="AE58" s="164"/>
      <c r="AF58" s="164"/>
      <c r="AG58" s="159">
        <f t="shared" si="2"/>
        <v>0</v>
      </c>
      <c r="AH58" s="159">
        <f t="shared" si="3"/>
        <v>0</v>
      </c>
      <c r="AI58" s="164"/>
      <c r="AJ58" s="164"/>
      <c r="AK58" s="159">
        <f t="shared" si="4"/>
        <v>0</v>
      </c>
      <c r="AL58" s="164">
        <v>662319838</v>
      </c>
      <c r="AM58" s="164"/>
      <c r="AN58" s="164"/>
      <c r="AO58" s="164"/>
      <c r="AP58" s="159">
        <f t="shared" si="11"/>
        <v>0</v>
      </c>
      <c r="AQ58" s="164">
        <v>58453191</v>
      </c>
      <c r="AR58" s="159"/>
      <c r="AS58" s="159">
        <f t="shared" si="6"/>
        <v>720773029</v>
      </c>
      <c r="AT58" s="159">
        <f t="shared" si="7"/>
        <v>720773029</v>
      </c>
      <c r="AU58" s="165">
        <f>AH58-AT58</f>
        <v>-720773029</v>
      </c>
      <c r="AV58" s="166">
        <f t="shared" si="9"/>
        <v>0</v>
      </c>
    </row>
    <row r="59" spans="1:48">
      <c r="A59" s="155">
        <v>51</v>
      </c>
      <c r="B59" s="156" t="s">
        <v>301</v>
      </c>
      <c r="C59" s="157" t="s">
        <v>321</v>
      </c>
      <c r="D59" s="176" t="s">
        <v>309</v>
      </c>
      <c r="E59" s="354">
        <v>9071261</v>
      </c>
      <c r="F59" s="158" t="s">
        <v>507</v>
      </c>
      <c r="G59" s="164"/>
      <c r="H59" s="164"/>
      <c r="I59" s="164"/>
      <c r="J59" s="164"/>
      <c r="K59" s="162"/>
      <c r="L59" s="163">
        <f t="shared" si="10"/>
        <v>0</v>
      </c>
      <c r="M59" s="164"/>
      <c r="N59" s="164"/>
      <c r="O59" s="164"/>
      <c r="P59" s="164"/>
      <c r="Q59" s="164"/>
      <c r="R59" s="164"/>
      <c r="S59" s="164"/>
      <c r="T59" s="164"/>
      <c r="U59" s="164"/>
      <c r="V59" s="164"/>
      <c r="W59" s="164"/>
      <c r="X59" s="164"/>
      <c r="Y59" s="164"/>
      <c r="Z59" s="164"/>
      <c r="AA59" s="159">
        <f t="shared" si="0"/>
        <v>0</v>
      </c>
      <c r="AB59" s="159">
        <f t="shared" si="1"/>
        <v>0</v>
      </c>
      <c r="AC59" s="164"/>
      <c r="AD59" s="164"/>
      <c r="AE59" s="164"/>
      <c r="AF59" s="164"/>
      <c r="AG59" s="159">
        <f t="shared" si="2"/>
        <v>0</v>
      </c>
      <c r="AH59" s="159">
        <f t="shared" si="3"/>
        <v>0</v>
      </c>
      <c r="AI59" s="164"/>
      <c r="AJ59" s="164"/>
      <c r="AK59" s="159">
        <f t="shared" si="4"/>
        <v>0</v>
      </c>
      <c r="AL59" s="164">
        <v>170352329.69999999</v>
      </c>
      <c r="AM59" s="164"/>
      <c r="AN59" s="164"/>
      <c r="AO59" s="164"/>
      <c r="AP59" s="159">
        <f t="shared" si="11"/>
        <v>0</v>
      </c>
      <c r="AQ59" s="164">
        <v>4911576</v>
      </c>
      <c r="AR59" s="159"/>
      <c r="AS59" s="159">
        <f t="shared" si="6"/>
        <v>175263905.69999999</v>
      </c>
      <c r="AT59" s="159">
        <f t="shared" si="7"/>
        <v>175263905.69999999</v>
      </c>
      <c r="AU59" s="165">
        <f t="shared" si="8"/>
        <v>-175263905.69999999</v>
      </c>
      <c r="AV59" s="166">
        <f t="shared" si="9"/>
        <v>0</v>
      </c>
    </row>
    <row r="60" spans="1:48">
      <c r="A60" s="155">
        <v>52</v>
      </c>
      <c r="B60" s="177" t="s">
        <v>301</v>
      </c>
      <c r="C60" s="177" t="s">
        <v>321</v>
      </c>
      <c r="D60" s="333" t="s">
        <v>426</v>
      </c>
      <c r="E60" s="356">
        <v>9071245</v>
      </c>
      <c r="F60" s="158" t="s">
        <v>507</v>
      </c>
      <c r="G60" s="164"/>
      <c r="H60" s="164"/>
      <c r="I60" s="164"/>
      <c r="J60" s="164"/>
      <c r="K60" s="162"/>
      <c r="L60" s="163">
        <f t="shared" si="10"/>
        <v>0</v>
      </c>
      <c r="M60" s="164"/>
      <c r="N60" s="164"/>
      <c r="O60" s="164"/>
      <c r="P60" s="164"/>
      <c r="Q60" s="164"/>
      <c r="R60" s="164"/>
      <c r="S60" s="164"/>
      <c r="T60" s="164"/>
      <c r="U60" s="164"/>
      <c r="V60" s="164"/>
      <c r="W60" s="164"/>
      <c r="X60" s="164"/>
      <c r="Y60" s="164"/>
      <c r="Z60" s="164"/>
      <c r="AA60" s="159">
        <f>N60+P60+R60+T60+V60+W60+X60+Y60</f>
        <v>0</v>
      </c>
      <c r="AB60" s="159">
        <f>O60+Q60+S60+U60+Z60</f>
        <v>0</v>
      </c>
      <c r="AC60" s="164"/>
      <c r="AD60" s="164"/>
      <c r="AE60" s="164"/>
      <c r="AF60" s="164"/>
      <c r="AG60" s="159">
        <f t="shared" si="2"/>
        <v>0</v>
      </c>
      <c r="AH60" s="229">
        <f t="shared" si="3"/>
        <v>0</v>
      </c>
      <c r="AI60" s="164"/>
      <c r="AJ60" s="164"/>
      <c r="AK60" s="159">
        <f>AI60+AJ60</f>
        <v>0</v>
      </c>
      <c r="AL60" s="164">
        <v>303899192</v>
      </c>
      <c r="AM60" s="164"/>
      <c r="AN60" s="164"/>
      <c r="AO60" s="164"/>
      <c r="AP60" s="159">
        <f>AN60+AO60</f>
        <v>0</v>
      </c>
      <c r="AQ60" s="164"/>
      <c r="AR60" s="177"/>
      <c r="AS60" s="205">
        <f>AL60+AM60+AP60+AQ60+AR60</f>
        <v>303899192</v>
      </c>
      <c r="AT60" s="230">
        <f>AS60+AK60</f>
        <v>303899192</v>
      </c>
      <c r="AU60" s="231">
        <f>AH60-AT60</f>
        <v>-303899192</v>
      </c>
      <c r="AV60" s="166">
        <f t="shared" si="9"/>
        <v>0</v>
      </c>
    </row>
    <row r="61" spans="1:48">
      <c r="A61" s="155">
        <v>53</v>
      </c>
      <c r="B61" s="156" t="s">
        <v>301</v>
      </c>
      <c r="C61" s="173" t="s">
        <v>322</v>
      </c>
      <c r="D61" s="186" t="s">
        <v>480</v>
      </c>
      <c r="E61" s="356">
        <v>4137566</v>
      </c>
      <c r="F61" s="158" t="s">
        <v>507</v>
      </c>
      <c r="G61" s="167"/>
      <c r="H61" s="167"/>
      <c r="I61" s="167"/>
      <c r="J61" s="167"/>
      <c r="K61" s="167"/>
      <c r="L61" s="163">
        <f t="shared" si="10"/>
        <v>0</v>
      </c>
      <c r="M61" s="159"/>
      <c r="N61" s="159"/>
      <c r="O61" s="159"/>
      <c r="P61" s="159"/>
      <c r="Q61" s="159"/>
      <c r="R61" s="159"/>
      <c r="S61" s="159"/>
      <c r="T61" s="159"/>
      <c r="U61" s="159"/>
      <c r="V61" s="159"/>
      <c r="W61" s="159"/>
      <c r="X61" s="159"/>
      <c r="Y61" s="159"/>
      <c r="Z61" s="159"/>
      <c r="AA61" s="159">
        <f t="shared" si="0"/>
        <v>0</v>
      </c>
      <c r="AB61" s="159">
        <f t="shared" si="1"/>
        <v>0</v>
      </c>
      <c r="AC61" s="159"/>
      <c r="AD61" s="159"/>
      <c r="AE61" s="159"/>
      <c r="AF61" s="159"/>
      <c r="AG61" s="159">
        <f t="shared" si="2"/>
        <v>0</v>
      </c>
      <c r="AH61" s="159">
        <f t="shared" si="3"/>
        <v>0</v>
      </c>
      <c r="AI61" s="167"/>
      <c r="AJ61" s="159"/>
      <c r="AK61" s="159">
        <f t="shared" si="4"/>
        <v>0</v>
      </c>
      <c r="AL61" s="167">
        <v>5769400</v>
      </c>
      <c r="AM61" s="159"/>
      <c r="AN61" s="159"/>
      <c r="AO61" s="159"/>
      <c r="AP61" s="159">
        <f t="shared" si="11"/>
        <v>0</v>
      </c>
      <c r="AQ61" s="159"/>
      <c r="AR61" s="159"/>
      <c r="AS61" s="159">
        <f t="shared" si="6"/>
        <v>5769400</v>
      </c>
      <c r="AT61" s="159">
        <f t="shared" si="7"/>
        <v>5769400</v>
      </c>
      <c r="AU61" s="165">
        <f t="shared" si="8"/>
        <v>-5769400</v>
      </c>
      <c r="AV61" s="166">
        <f t="shared" si="9"/>
        <v>0</v>
      </c>
    </row>
    <row r="62" spans="1:48">
      <c r="A62" s="155">
        <v>54</v>
      </c>
      <c r="B62" s="156" t="s">
        <v>301</v>
      </c>
      <c r="C62" s="173" t="s">
        <v>322</v>
      </c>
      <c r="D62" s="186" t="s">
        <v>481</v>
      </c>
      <c r="E62" s="340">
        <v>4128109</v>
      </c>
      <c r="F62" s="158" t="s">
        <v>507</v>
      </c>
      <c r="G62" s="178"/>
      <c r="H62" s="159"/>
      <c r="I62" s="159"/>
      <c r="J62" s="159"/>
      <c r="K62" s="159"/>
      <c r="L62" s="163">
        <f t="shared" si="10"/>
        <v>0</v>
      </c>
      <c r="M62" s="159"/>
      <c r="N62" s="159"/>
      <c r="O62" s="159"/>
      <c r="P62" s="159"/>
      <c r="Q62" s="159"/>
      <c r="R62" s="159"/>
      <c r="S62" s="159"/>
      <c r="T62" s="159"/>
      <c r="U62" s="159"/>
      <c r="V62" s="159"/>
      <c r="W62" s="159"/>
      <c r="X62" s="159"/>
      <c r="Y62" s="159"/>
      <c r="Z62" s="159"/>
      <c r="AA62" s="159">
        <f t="shared" si="0"/>
        <v>0</v>
      </c>
      <c r="AB62" s="159">
        <f t="shared" si="1"/>
        <v>0</v>
      </c>
      <c r="AC62" s="159"/>
      <c r="AD62" s="159"/>
      <c r="AE62" s="159"/>
      <c r="AF62" s="159"/>
      <c r="AG62" s="159">
        <f t="shared" si="2"/>
        <v>0</v>
      </c>
      <c r="AH62" s="159">
        <f t="shared" si="3"/>
        <v>0</v>
      </c>
      <c r="AI62" s="159"/>
      <c r="AJ62" s="159"/>
      <c r="AK62" s="159">
        <f t="shared" si="4"/>
        <v>0</v>
      </c>
      <c r="AL62" s="159">
        <v>452314117</v>
      </c>
      <c r="AM62" s="159"/>
      <c r="AN62" s="159"/>
      <c r="AO62" s="159"/>
      <c r="AP62" s="159">
        <f t="shared" si="5"/>
        <v>0</v>
      </c>
      <c r="AQ62" s="159">
        <v>8235402</v>
      </c>
      <c r="AR62" s="159"/>
      <c r="AS62" s="159">
        <f t="shared" si="6"/>
        <v>460549519</v>
      </c>
      <c r="AT62" s="159">
        <f t="shared" si="7"/>
        <v>460549519</v>
      </c>
      <c r="AU62" s="165">
        <f t="shared" si="8"/>
        <v>-460549519</v>
      </c>
      <c r="AV62" s="166">
        <f t="shared" si="9"/>
        <v>0</v>
      </c>
    </row>
    <row r="63" spans="1:48">
      <c r="A63" s="155">
        <v>55</v>
      </c>
      <c r="B63" s="156" t="s">
        <v>301</v>
      </c>
      <c r="C63" s="157" t="s">
        <v>324</v>
      </c>
      <c r="D63" s="176" t="s">
        <v>303</v>
      </c>
      <c r="E63" s="354">
        <v>9071628</v>
      </c>
      <c r="F63" s="158" t="s">
        <v>507</v>
      </c>
      <c r="G63" s="164"/>
      <c r="H63" s="164"/>
      <c r="I63" s="164"/>
      <c r="J63" s="164"/>
      <c r="K63" s="162"/>
      <c r="L63" s="163">
        <f t="shared" si="10"/>
        <v>0</v>
      </c>
      <c r="M63" s="164"/>
      <c r="N63" s="164"/>
      <c r="O63" s="164"/>
      <c r="P63" s="164"/>
      <c r="Q63" s="164"/>
      <c r="R63" s="164"/>
      <c r="S63" s="164"/>
      <c r="T63" s="164"/>
      <c r="U63" s="164"/>
      <c r="V63" s="164"/>
      <c r="W63" s="164"/>
      <c r="X63" s="164"/>
      <c r="Y63" s="164"/>
      <c r="Z63" s="164"/>
      <c r="AA63" s="159">
        <f t="shared" si="0"/>
        <v>0</v>
      </c>
      <c r="AB63" s="159">
        <f t="shared" si="1"/>
        <v>0</v>
      </c>
      <c r="AC63" s="164"/>
      <c r="AD63" s="164"/>
      <c r="AE63" s="372"/>
      <c r="AF63" s="166"/>
      <c r="AG63" s="159">
        <f t="shared" si="2"/>
        <v>0</v>
      </c>
      <c r="AH63" s="159">
        <f t="shared" si="3"/>
        <v>0</v>
      </c>
      <c r="AI63" s="164"/>
      <c r="AJ63" s="164"/>
      <c r="AK63" s="159">
        <f t="shared" si="4"/>
        <v>0</v>
      </c>
      <c r="AL63" s="164">
        <v>405001483</v>
      </c>
      <c r="AM63" s="164"/>
      <c r="AN63" s="164"/>
      <c r="AO63" s="164"/>
      <c r="AP63" s="159">
        <f t="shared" si="5"/>
        <v>0</v>
      </c>
      <c r="AQ63" s="164">
        <v>29091435</v>
      </c>
      <c r="AR63" s="159"/>
      <c r="AS63" s="159">
        <f t="shared" si="6"/>
        <v>434092918</v>
      </c>
      <c r="AT63" s="159">
        <f t="shared" si="7"/>
        <v>434092918</v>
      </c>
      <c r="AU63" s="165">
        <f t="shared" si="8"/>
        <v>-434092918</v>
      </c>
      <c r="AV63" s="166">
        <f t="shared" si="9"/>
        <v>0</v>
      </c>
    </row>
    <row r="64" spans="1:48">
      <c r="A64" s="155">
        <v>56</v>
      </c>
      <c r="B64" s="156" t="s">
        <v>301</v>
      </c>
      <c r="C64" s="157" t="s">
        <v>324</v>
      </c>
      <c r="D64" s="176" t="s">
        <v>305</v>
      </c>
      <c r="E64" s="354">
        <v>90716283</v>
      </c>
      <c r="F64" s="158" t="s">
        <v>507</v>
      </c>
      <c r="G64" s="164"/>
      <c r="H64" s="164"/>
      <c r="I64" s="164"/>
      <c r="J64" s="164"/>
      <c r="K64" s="162"/>
      <c r="L64" s="163">
        <f t="shared" si="10"/>
        <v>0</v>
      </c>
      <c r="M64" s="164"/>
      <c r="N64" s="164"/>
      <c r="O64" s="164"/>
      <c r="P64" s="164"/>
      <c r="Q64" s="164"/>
      <c r="R64" s="164"/>
      <c r="S64" s="164"/>
      <c r="T64" s="164"/>
      <c r="U64" s="164"/>
      <c r="V64" s="164"/>
      <c r="W64" s="164"/>
      <c r="X64" s="164"/>
      <c r="Y64" s="164"/>
      <c r="Z64" s="164"/>
      <c r="AA64" s="159">
        <f t="shared" si="0"/>
        <v>0</v>
      </c>
      <c r="AB64" s="159">
        <f t="shared" si="1"/>
        <v>0</v>
      </c>
      <c r="AC64" s="164"/>
      <c r="AD64" s="164"/>
      <c r="AE64" s="164"/>
      <c r="AF64" s="164"/>
      <c r="AG64" s="159">
        <f t="shared" si="2"/>
        <v>0</v>
      </c>
      <c r="AH64" s="159">
        <f t="shared" si="3"/>
        <v>0</v>
      </c>
      <c r="AI64" s="164"/>
      <c r="AJ64" s="164"/>
      <c r="AK64" s="159">
        <f t="shared" si="4"/>
        <v>0</v>
      </c>
      <c r="AL64" s="164">
        <v>560000</v>
      </c>
      <c r="AM64" s="164"/>
      <c r="AN64" s="164"/>
      <c r="AO64" s="164"/>
      <c r="AP64" s="159">
        <f t="shared" si="5"/>
        <v>0</v>
      </c>
      <c r="AQ64" s="164"/>
      <c r="AR64" s="159"/>
      <c r="AS64" s="159">
        <f t="shared" si="6"/>
        <v>560000</v>
      </c>
      <c r="AT64" s="159">
        <f t="shared" si="7"/>
        <v>560000</v>
      </c>
      <c r="AU64" s="165">
        <f t="shared" si="8"/>
        <v>-560000</v>
      </c>
      <c r="AV64" s="166">
        <f t="shared" si="9"/>
        <v>0</v>
      </c>
    </row>
    <row r="65" spans="1:48">
      <c r="A65" s="155">
        <v>57</v>
      </c>
      <c r="B65" s="156" t="s">
        <v>301</v>
      </c>
      <c r="C65" s="157" t="s">
        <v>324</v>
      </c>
      <c r="D65" s="176" t="s">
        <v>309</v>
      </c>
      <c r="E65" s="354">
        <v>4122933</v>
      </c>
      <c r="F65" s="158" t="s">
        <v>507</v>
      </c>
      <c r="G65" s="164"/>
      <c r="H65" s="164"/>
      <c r="I65" s="164"/>
      <c r="J65" s="164"/>
      <c r="K65" s="162"/>
      <c r="L65" s="163">
        <f t="shared" si="10"/>
        <v>0</v>
      </c>
      <c r="M65" s="164"/>
      <c r="N65" s="164"/>
      <c r="O65" s="164"/>
      <c r="P65" s="164"/>
      <c r="Q65" s="164"/>
      <c r="R65" s="164"/>
      <c r="S65" s="164"/>
      <c r="T65" s="164"/>
      <c r="U65" s="164"/>
      <c r="V65" s="164"/>
      <c r="W65" s="164"/>
      <c r="X65" s="164"/>
      <c r="Y65" s="164"/>
      <c r="Z65" s="164"/>
      <c r="AA65" s="159">
        <f t="shared" si="0"/>
        <v>0</v>
      </c>
      <c r="AB65" s="159">
        <f t="shared" si="1"/>
        <v>0</v>
      </c>
      <c r="AC65" s="164"/>
      <c r="AD65" s="164"/>
      <c r="AE65" s="164"/>
      <c r="AF65" s="164"/>
      <c r="AG65" s="159">
        <f t="shared" si="2"/>
        <v>0</v>
      </c>
      <c r="AH65" s="159">
        <f t="shared" si="3"/>
        <v>0</v>
      </c>
      <c r="AI65" s="164"/>
      <c r="AJ65" s="164"/>
      <c r="AK65" s="159">
        <f t="shared" si="4"/>
        <v>0</v>
      </c>
      <c r="AL65" s="164">
        <v>28102170</v>
      </c>
      <c r="AM65" s="164"/>
      <c r="AN65" s="164"/>
      <c r="AO65" s="164"/>
      <c r="AP65" s="159">
        <f t="shared" si="5"/>
        <v>0</v>
      </c>
      <c r="AQ65" s="164"/>
      <c r="AR65" s="159"/>
      <c r="AS65" s="159">
        <f t="shared" si="6"/>
        <v>28102170</v>
      </c>
      <c r="AT65" s="159">
        <f t="shared" si="7"/>
        <v>28102170</v>
      </c>
      <c r="AU65" s="165">
        <f t="shared" si="8"/>
        <v>-28102170</v>
      </c>
      <c r="AV65" s="166">
        <f t="shared" si="9"/>
        <v>0</v>
      </c>
    </row>
    <row r="66" spans="1:48">
      <c r="A66" s="155">
        <v>58</v>
      </c>
      <c r="B66" s="156" t="s">
        <v>301</v>
      </c>
      <c r="C66" s="157" t="s">
        <v>324</v>
      </c>
      <c r="D66" s="176" t="s">
        <v>307</v>
      </c>
      <c r="E66" s="354">
        <v>9071636</v>
      </c>
      <c r="F66" s="158" t="s">
        <v>507</v>
      </c>
      <c r="G66" s="164"/>
      <c r="H66" s="164"/>
      <c r="I66" s="164"/>
      <c r="J66" s="164"/>
      <c r="K66" s="162"/>
      <c r="L66" s="163">
        <f t="shared" si="10"/>
        <v>0</v>
      </c>
      <c r="M66" s="164"/>
      <c r="N66" s="164"/>
      <c r="O66" s="164"/>
      <c r="P66" s="164"/>
      <c r="Q66" s="164"/>
      <c r="R66" s="164"/>
      <c r="S66" s="164"/>
      <c r="T66" s="164"/>
      <c r="U66" s="164"/>
      <c r="V66" s="164"/>
      <c r="W66" s="164"/>
      <c r="X66" s="164"/>
      <c r="Y66" s="164"/>
      <c r="Z66" s="164"/>
      <c r="AA66" s="159">
        <f t="shared" si="0"/>
        <v>0</v>
      </c>
      <c r="AB66" s="159">
        <f t="shared" si="1"/>
        <v>0</v>
      </c>
      <c r="AC66" s="164"/>
      <c r="AD66" s="164"/>
      <c r="AE66" s="164"/>
      <c r="AF66" s="164"/>
      <c r="AG66" s="159">
        <f t="shared" si="2"/>
        <v>0</v>
      </c>
      <c r="AH66" s="159">
        <f t="shared" si="3"/>
        <v>0</v>
      </c>
      <c r="AI66" s="164"/>
      <c r="AJ66" s="164"/>
      <c r="AK66" s="159">
        <f t="shared" si="4"/>
        <v>0</v>
      </c>
      <c r="AL66" s="164">
        <v>547501108.89999998</v>
      </c>
      <c r="AM66" s="164"/>
      <c r="AN66" s="164"/>
      <c r="AO66" s="164"/>
      <c r="AP66" s="159">
        <f t="shared" si="5"/>
        <v>0</v>
      </c>
      <c r="AQ66" s="164">
        <v>370795</v>
      </c>
      <c r="AR66" s="159"/>
      <c r="AS66" s="159">
        <f t="shared" si="6"/>
        <v>547871903.89999998</v>
      </c>
      <c r="AT66" s="159">
        <f t="shared" si="7"/>
        <v>547871903.89999998</v>
      </c>
      <c r="AU66" s="165">
        <f t="shared" si="8"/>
        <v>-547871903.89999998</v>
      </c>
      <c r="AV66" s="166">
        <f t="shared" si="9"/>
        <v>0</v>
      </c>
    </row>
    <row r="67" spans="1:48">
      <c r="A67" s="155">
        <v>59</v>
      </c>
      <c r="B67" s="156" t="s">
        <v>301</v>
      </c>
      <c r="C67" s="157" t="s">
        <v>324</v>
      </c>
      <c r="D67" s="176" t="s">
        <v>308</v>
      </c>
      <c r="E67" s="354">
        <v>9071644</v>
      </c>
      <c r="F67" s="158" t="s">
        <v>507</v>
      </c>
      <c r="G67" s="164"/>
      <c r="H67" s="164"/>
      <c r="I67" s="164"/>
      <c r="J67" s="164"/>
      <c r="K67" s="162"/>
      <c r="L67" s="163">
        <f t="shared" si="10"/>
        <v>0</v>
      </c>
      <c r="M67" s="164"/>
      <c r="N67" s="164"/>
      <c r="O67" s="164"/>
      <c r="P67" s="164"/>
      <c r="Q67" s="164"/>
      <c r="R67" s="164"/>
      <c r="S67" s="164"/>
      <c r="T67" s="164"/>
      <c r="U67" s="164"/>
      <c r="V67" s="164"/>
      <c r="W67" s="164"/>
      <c r="X67" s="164"/>
      <c r="Y67" s="164"/>
      <c r="Z67" s="164"/>
      <c r="AA67" s="159">
        <f t="shared" si="0"/>
        <v>0</v>
      </c>
      <c r="AB67" s="159">
        <f t="shared" si="1"/>
        <v>0</v>
      </c>
      <c r="AC67" s="164"/>
      <c r="AD67" s="164"/>
      <c r="AE67" s="164"/>
      <c r="AF67" s="164"/>
      <c r="AG67" s="159">
        <f t="shared" si="2"/>
        <v>0</v>
      </c>
      <c r="AH67" s="159">
        <f t="shared" si="3"/>
        <v>0</v>
      </c>
      <c r="AI67" s="164"/>
      <c r="AJ67" s="164"/>
      <c r="AK67" s="159">
        <f t="shared" si="4"/>
        <v>0</v>
      </c>
      <c r="AL67" s="164">
        <v>1155270237.0999999</v>
      </c>
      <c r="AM67" s="164"/>
      <c r="AN67" s="164"/>
      <c r="AO67" s="164"/>
      <c r="AP67" s="159">
        <f t="shared" si="5"/>
        <v>0</v>
      </c>
      <c r="AQ67" s="164">
        <v>250923441.5</v>
      </c>
      <c r="AR67" s="159"/>
      <c r="AS67" s="159">
        <f t="shared" si="6"/>
        <v>1406193678.5999999</v>
      </c>
      <c r="AT67" s="159">
        <f t="shared" si="7"/>
        <v>1406193678.5999999</v>
      </c>
      <c r="AU67" s="165">
        <f t="shared" si="8"/>
        <v>-1406193678.5999999</v>
      </c>
      <c r="AV67" s="166">
        <f t="shared" si="9"/>
        <v>0</v>
      </c>
    </row>
    <row r="68" spans="1:48">
      <c r="A68" s="155">
        <v>60</v>
      </c>
      <c r="B68" s="156" t="s">
        <v>301</v>
      </c>
      <c r="C68" s="157" t="s">
        <v>324</v>
      </c>
      <c r="D68" s="176" t="s">
        <v>306</v>
      </c>
      <c r="E68" s="354">
        <v>9071652</v>
      </c>
      <c r="F68" s="158" t="s">
        <v>507</v>
      </c>
      <c r="G68" s="164"/>
      <c r="H68" s="164"/>
      <c r="I68" s="164"/>
      <c r="J68" s="164"/>
      <c r="K68" s="162"/>
      <c r="L68" s="163">
        <f t="shared" si="10"/>
        <v>0</v>
      </c>
      <c r="M68" s="164"/>
      <c r="N68" s="164"/>
      <c r="O68" s="164"/>
      <c r="P68" s="164"/>
      <c r="Q68" s="164"/>
      <c r="R68" s="164"/>
      <c r="S68" s="164"/>
      <c r="T68" s="164"/>
      <c r="U68" s="164"/>
      <c r="V68" s="164"/>
      <c r="W68" s="164"/>
      <c r="X68" s="164"/>
      <c r="Y68" s="164"/>
      <c r="Z68" s="164"/>
      <c r="AA68" s="159">
        <f>N68+P68+R68+T68+V68+W68+X68+Y68</f>
        <v>0</v>
      </c>
      <c r="AB68" s="159">
        <f t="shared" ref="AB68:AB126" si="12">O68+Q68+S68+U68+Z68</f>
        <v>0</v>
      </c>
      <c r="AC68" s="164"/>
      <c r="AD68" s="164"/>
      <c r="AE68" s="164"/>
      <c r="AF68" s="164"/>
      <c r="AG68" s="159">
        <f t="shared" si="2"/>
        <v>0</v>
      </c>
      <c r="AH68" s="159">
        <f t="shared" si="3"/>
        <v>0</v>
      </c>
      <c r="AI68" s="164"/>
      <c r="AJ68" s="164"/>
      <c r="AK68" s="159">
        <f t="shared" ref="AK68:AK92" si="13">AI68+AJ68</f>
        <v>0</v>
      </c>
      <c r="AL68" s="164">
        <v>231562874</v>
      </c>
      <c r="AM68" s="164"/>
      <c r="AN68" s="164"/>
      <c r="AO68" s="164"/>
      <c r="AP68" s="159">
        <f>AN68+AO68</f>
        <v>0</v>
      </c>
      <c r="AQ68" s="164">
        <v>138700616.63</v>
      </c>
      <c r="AR68" s="159"/>
      <c r="AS68" s="159">
        <f t="shared" ref="AS68:AS125" si="14">AL68+AM68+AP68+AQ68+AR68</f>
        <v>370263490.63</v>
      </c>
      <c r="AT68" s="159">
        <f t="shared" ref="AT68:AT126" si="15">AS68+AK68</f>
        <v>370263490.63</v>
      </c>
      <c r="AU68" s="165">
        <f t="shared" ref="AU68:AU126" si="16">AH68-AT68</f>
        <v>-370263490.63</v>
      </c>
      <c r="AV68" s="166">
        <f t="shared" si="9"/>
        <v>0</v>
      </c>
    </row>
    <row r="69" spans="1:48">
      <c r="A69" s="155">
        <v>61</v>
      </c>
      <c r="B69" s="156" t="s">
        <v>301</v>
      </c>
      <c r="C69" s="173" t="s">
        <v>324</v>
      </c>
      <c r="D69" s="186" t="s">
        <v>482</v>
      </c>
      <c r="E69" s="354">
        <v>4135547</v>
      </c>
      <c r="F69" s="158" t="s">
        <v>507</v>
      </c>
      <c r="G69" s="178"/>
      <c r="H69" s="159"/>
      <c r="I69" s="159"/>
      <c r="J69" s="159"/>
      <c r="K69" s="159"/>
      <c r="L69" s="163">
        <f t="shared" si="10"/>
        <v>0</v>
      </c>
      <c r="M69" s="159"/>
      <c r="N69" s="159"/>
      <c r="O69" s="159"/>
      <c r="P69" s="159"/>
      <c r="Q69" s="159"/>
      <c r="R69" s="159"/>
      <c r="S69" s="159"/>
      <c r="T69" s="159"/>
      <c r="U69" s="159"/>
      <c r="V69" s="159"/>
      <c r="W69" s="159"/>
      <c r="X69" s="159"/>
      <c r="Y69" s="159"/>
      <c r="Z69" s="159"/>
      <c r="AA69" s="159">
        <f>N69+P69+R69+T69+V69+W69+X69+Y69</f>
        <v>0</v>
      </c>
      <c r="AB69" s="159">
        <f t="shared" si="12"/>
        <v>0</v>
      </c>
      <c r="AC69" s="159"/>
      <c r="AD69" s="159"/>
      <c r="AE69" s="159"/>
      <c r="AF69" s="159"/>
      <c r="AG69" s="159">
        <f t="shared" si="2"/>
        <v>0</v>
      </c>
      <c r="AH69" s="159">
        <f t="shared" si="3"/>
        <v>0</v>
      </c>
      <c r="AI69" s="159"/>
      <c r="AJ69" s="159"/>
      <c r="AK69" s="159">
        <f t="shared" si="13"/>
        <v>0</v>
      </c>
      <c r="AL69" s="159">
        <v>6300209</v>
      </c>
      <c r="AM69" s="159"/>
      <c r="AN69" s="159"/>
      <c r="AO69" s="159"/>
      <c r="AP69" s="159">
        <f>AN69+AO69</f>
        <v>0</v>
      </c>
      <c r="AQ69" s="159"/>
      <c r="AR69" s="159"/>
      <c r="AS69" s="159">
        <f t="shared" si="14"/>
        <v>6300209</v>
      </c>
      <c r="AT69" s="159">
        <f t="shared" si="15"/>
        <v>6300209</v>
      </c>
      <c r="AU69" s="165">
        <f t="shared" si="16"/>
        <v>-6300209</v>
      </c>
      <c r="AV69" s="166">
        <f t="shared" si="9"/>
        <v>0</v>
      </c>
    </row>
    <row r="70" spans="1:48">
      <c r="A70" s="155">
        <v>62</v>
      </c>
      <c r="B70" s="156" t="s">
        <v>301</v>
      </c>
      <c r="C70" s="157" t="s">
        <v>326</v>
      </c>
      <c r="D70" s="176" t="s">
        <v>305</v>
      </c>
      <c r="E70" s="354">
        <v>90719382</v>
      </c>
      <c r="F70" s="158" t="s">
        <v>507</v>
      </c>
      <c r="G70" s="159"/>
      <c r="H70" s="159"/>
      <c r="I70" s="159"/>
      <c r="J70" s="159"/>
      <c r="K70" s="159"/>
      <c r="L70" s="163">
        <f t="shared" si="10"/>
        <v>0</v>
      </c>
      <c r="M70" s="159"/>
      <c r="N70" s="159"/>
      <c r="O70" s="159"/>
      <c r="P70" s="159"/>
      <c r="Q70" s="159"/>
      <c r="R70" s="159"/>
      <c r="S70" s="159"/>
      <c r="T70" s="159"/>
      <c r="U70" s="159"/>
      <c r="V70" s="159"/>
      <c r="W70" s="159"/>
      <c r="X70" s="159"/>
      <c r="Y70" s="159"/>
      <c r="Z70" s="159"/>
      <c r="AA70" s="159">
        <f t="shared" ref="AA70:AA130" si="17">N70+P70+R70+T70+V70+W70+X70+Y70</f>
        <v>0</v>
      </c>
      <c r="AB70" s="159">
        <f t="shared" si="12"/>
        <v>0</v>
      </c>
      <c r="AC70" s="159"/>
      <c r="AD70" s="159"/>
      <c r="AE70" s="159"/>
      <c r="AF70" s="159"/>
      <c r="AG70" s="159">
        <f t="shared" si="2"/>
        <v>0</v>
      </c>
      <c r="AH70" s="159">
        <f t="shared" si="3"/>
        <v>0</v>
      </c>
      <c r="AI70" s="159"/>
      <c r="AJ70" s="159"/>
      <c r="AK70" s="159">
        <f t="shared" si="13"/>
        <v>0</v>
      </c>
      <c r="AL70" s="159"/>
      <c r="AM70" s="159"/>
      <c r="AN70" s="159"/>
      <c r="AO70" s="159"/>
      <c r="AP70" s="159">
        <f>AN70+AO70</f>
        <v>0</v>
      </c>
      <c r="AQ70" s="159"/>
      <c r="AR70" s="159"/>
      <c r="AS70" s="159">
        <f t="shared" si="14"/>
        <v>0</v>
      </c>
      <c r="AT70" s="159">
        <f t="shared" si="15"/>
        <v>0</v>
      </c>
      <c r="AU70" s="165">
        <f t="shared" si="16"/>
        <v>0</v>
      </c>
      <c r="AV70" s="166">
        <f t="shared" si="9"/>
        <v>0</v>
      </c>
    </row>
    <row r="71" spans="1:48">
      <c r="A71" s="155">
        <v>63</v>
      </c>
      <c r="B71" s="156" t="s">
        <v>301</v>
      </c>
      <c r="C71" s="157" t="s">
        <v>326</v>
      </c>
      <c r="D71" s="176" t="s">
        <v>303</v>
      </c>
      <c r="E71" s="354">
        <v>9071938</v>
      </c>
      <c r="F71" s="158" t="s">
        <v>507</v>
      </c>
      <c r="G71" s="159"/>
      <c r="H71" s="159"/>
      <c r="I71" s="159"/>
      <c r="J71" s="159"/>
      <c r="K71" s="159"/>
      <c r="L71" s="163">
        <f t="shared" si="10"/>
        <v>0</v>
      </c>
      <c r="M71" s="159"/>
      <c r="N71" s="159"/>
      <c r="O71" s="159"/>
      <c r="P71" s="159"/>
      <c r="Q71" s="159"/>
      <c r="R71" s="159"/>
      <c r="S71" s="159"/>
      <c r="T71" s="159"/>
      <c r="U71" s="159"/>
      <c r="V71" s="159"/>
      <c r="W71" s="159"/>
      <c r="X71" s="159"/>
      <c r="Y71" s="159"/>
      <c r="Z71" s="159"/>
      <c r="AA71" s="159">
        <f t="shared" si="17"/>
        <v>0</v>
      </c>
      <c r="AB71" s="159">
        <f t="shared" si="12"/>
        <v>0</v>
      </c>
      <c r="AC71" s="159"/>
      <c r="AD71" s="159"/>
      <c r="AE71" s="159"/>
      <c r="AF71" s="159"/>
      <c r="AG71" s="159">
        <f t="shared" si="2"/>
        <v>0</v>
      </c>
      <c r="AH71" s="159">
        <f t="shared" si="3"/>
        <v>0</v>
      </c>
      <c r="AI71" s="159"/>
      <c r="AJ71" s="159"/>
      <c r="AK71" s="159">
        <f t="shared" si="13"/>
        <v>0</v>
      </c>
      <c r="AL71" s="159">
        <v>712483172.05999994</v>
      </c>
      <c r="AM71" s="159"/>
      <c r="AN71" s="159"/>
      <c r="AO71" s="159"/>
      <c r="AP71" s="159">
        <f>AN71+AO71</f>
        <v>0</v>
      </c>
      <c r="AQ71" s="159">
        <v>10869570.6</v>
      </c>
      <c r="AR71" s="159"/>
      <c r="AS71" s="159">
        <f t="shared" si="14"/>
        <v>723352742.65999997</v>
      </c>
      <c r="AT71" s="159">
        <f t="shared" si="15"/>
        <v>723352742.65999997</v>
      </c>
      <c r="AU71" s="165">
        <f t="shared" si="16"/>
        <v>-723352742.65999997</v>
      </c>
      <c r="AV71" s="166">
        <f t="shared" si="9"/>
        <v>0</v>
      </c>
    </row>
    <row r="72" spans="1:48">
      <c r="A72" s="155">
        <v>64</v>
      </c>
      <c r="B72" s="156" t="s">
        <v>301</v>
      </c>
      <c r="C72" s="157" t="s">
        <v>326</v>
      </c>
      <c r="D72" s="176" t="s">
        <v>308</v>
      </c>
      <c r="E72" s="354">
        <v>9071962</v>
      </c>
      <c r="F72" s="158" t="s">
        <v>507</v>
      </c>
      <c r="G72" s="167"/>
      <c r="H72" s="167"/>
      <c r="I72" s="167"/>
      <c r="J72" s="167"/>
      <c r="K72" s="167"/>
      <c r="L72" s="163">
        <f t="shared" si="10"/>
        <v>0</v>
      </c>
      <c r="M72" s="167"/>
      <c r="N72" s="167"/>
      <c r="O72" s="167"/>
      <c r="P72" s="167"/>
      <c r="Q72" s="167"/>
      <c r="R72" s="167"/>
      <c r="S72" s="167"/>
      <c r="T72" s="167"/>
      <c r="U72" s="167"/>
      <c r="V72" s="167"/>
      <c r="W72" s="167"/>
      <c r="X72" s="167"/>
      <c r="Y72" s="167"/>
      <c r="Z72" s="167"/>
      <c r="AA72" s="159">
        <f t="shared" ref="AA72:AA75" si="18">N72+P72+R72+T72+V72+W72+X72+Y72</f>
        <v>0</v>
      </c>
      <c r="AB72" s="159">
        <f t="shared" si="12"/>
        <v>0</v>
      </c>
      <c r="AC72" s="167"/>
      <c r="AD72" s="167"/>
      <c r="AE72" s="167"/>
      <c r="AF72" s="167"/>
      <c r="AG72" s="159">
        <f t="shared" si="2"/>
        <v>0</v>
      </c>
      <c r="AH72" s="159">
        <f t="shared" si="3"/>
        <v>0</v>
      </c>
      <c r="AI72" s="162"/>
      <c r="AJ72" s="162"/>
      <c r="AK72" s="159">
        <f t="shared" si="13"/>
        <v>0</v>
      </c>
      <c r="AL72" s="164">
        <v>1379442161.7</v>
      </c>
      <c r="AM72" s="162"/>
      <c r="AN72" s="164"/>
      <c r="AO72" s="164"/>
      <c r="AP72" s="159">
        <f t="shared" ref="AP72:AP131" si="19">AN72+AO72</f>
        <v>0</v>
      </c>
      <c r="AQ72" s="164">
        <v>132959299</v>
      </c>
      <c r="AR72" s="159"/>
      <c r="AS72" s="159">
        <f t="shared" si="14"/>
        <v>1512401460.7</v>
      </c>
      <c r="AT72" s="159">
        <f t="shared" si="15"/>
        <v>1512401460.7</v>
      </c>
      <c r="AU72" s="165">
        <f t="shared" si="16"/>
        <v>-1512401460.7</v>
      </c>
      <c r="AV72" s="166">
        <f t="shared" si="9"/>
        <v>0</v>
      </c>
    </row>
    <row r="73" spans="1:48">
      <c r="A73" s="155">
        <v>65</v>
      </c>
      <c r="B73" s="156" t="s">
        <v>301</v>
      </c>
      <c r="C73" s="157" t="s">
        <v>326</v>
      </c>
      <c r="D73" s="176" t="s">
        <v>306</v>
      </c>
      <c r="E73" s="354">
        <v>9071946</v>
      </c>
      <c r="F73" s="158" t="s">
        <v>507</v>
      </c>
      <c r="G73" s="167"/>
      <c r="H73" s="167"/>
      <c r="I73" s="167"/>
      <c r="J73" s="167"/>
      <c r="K73" s="167"/>
      <c r="L73" s="163">
        <f t="shared" si="10"/>
        <v>0</v>
      </c>
      <c r="M73" s="167"/>
      <c r="N73" s="167"/>
      <c r="O73" s="167"/>
      <c r="P73" s="167"/>
      <c r="Q73" s="167"/>
      <c r="R73" s="167"/>
      <c r="S73" s="167"/>
      <c r="T73" s="167"/>
      <c r="U73" s="167"/>
      <c r="V73" s="167"/>
      <c r="W73" s="167"/>
      <c r="X73" s="167"/>
      <c r="Y73" s="167"/>
      <c r="Z73" s="167"/>
      <c r="AA73" s="159">
        <f t="shared" si="18"/>
        <v>0</v>
      </c>
      <c r="AB73" s="159">
        <f t="shared" si="12"/>
        <v>0</v>
      </c>
      <c r="AC73" s="167"/>
      <c r="AD73" s="167"/>
      <c r="AE73" s="167"/>
      <c r="AF73" s="167"/>
      <c r="AG73" s="159">
        <f t="shared" ref="AG73:AG136" si="20">AA73-AB73+AC73-AD73+AF73</f>
        <v>0</v>
      </c>
      <c r="AH73" s="159">
        <f t="shared" ref="AH73:AH136" si="21">AG73+L73</f>
        <v>0</v>
      </c>
      <c r="AI73" s="162"/>
      <c r="AJ73" s="162"/>
      <c r="AK73" s="159">
        <f t="shared" si="13"/>
        <v>0</v>
      </c>
      <c r="AL73" s="164">
        <v>239968439</v>
      </c>
      <c r="AM73" s="162"/>
      <c r="AN73" s="164"/>
      <c r="AO73" s="164"/>
      <c r="AP73" s="159">
        <f t="shared" si="19"/>
        <v>0</v>
      </c>
      <c r="AQ73" s="164">
        <v>35607694.340000004</v>
      </c>
      <c r="AR73" s="159"/>
      <c r="AS73" s="159">
        <f t="shared" si="14"/>
        <v>275576133.34000003</v>
      </c>
      <c r="AT73" s="159">
        <f t="shared" si="15"/>
        <v>275576133.34000003</v>
      </c>
      <c r="AU73" s="165">
        <f t="shared" si="16"/>
        <v>-275576133.34000003</v>
      </c>
      <c r="AV73" s="166">
        <f t="shared" ref="AV73:AV136" si="22">AA73+AC73+AF73</f>
        <v>0</v>
      </c>
    </row>
    <row r="74" spans="1:48">
      <c r="A74" s="155">
        <v>66</v>
      </c>
      <c r="B74" s="156" t="s">
        <v>301</v>
      </c>
      <c r="C74" s="157" t="s">
        <v>326</v>
      </c>
      <c r="D74" s="176" t="s">
        <v>327</v>
      </c>
      <c r="E74" s="354"/>
      <c r="F74" s="158" t="s">
        <v>507</v>
      </c>
      <c r="G74" s="159"/>
      <c r="H74" s="159"/>
      <c r="I74" s="159"/>
      <c r="J74" s="159"/>
      <c r="K74" s="159"/>
      <c r="L74" s="163">
        <f t="shared" ref="L74:L137" si="23">SUM(G74:K74)</f>
        <v>0</v>
      </c>
      <c r="M74" s="159"/>
      <c r="N74" s="159"/>
      <c r="O74" s="159"/>
      <c r="P74" s="159"/>
      <c r="Q74" s="159"/>
      <c r="R74" s="159"/>
      <c r="S74" s="159"/>
      <c r="T74" s="159"/>
      <c r="U74" s="159"/>
      <c r="V74" s="159"/>
      <c r="W74" s="159"/>
      <c r="X74" s="159"/>
      <c r="Y74" s="159"/>
      <c r="Z74" s="159"/>
      <c r="AA74" s="159">
        <f t="shared" si="18"/>
        <v>0</v>
      </c>
      <c r="AB74" s="159">
        <f t="shared" si="12"/>
        <v>0</v>
      </c>
      <c r="AC74" s="159"/>
      <c r="AD74" s="159"/>
      <c r="AE74" s="159"/>
      <c r="AF74" s="159"/>
      <c r="AG74" s="159">
        <f t="shared" si="20"/>
        <v>0</v>
      </c>
      <c r="AH74" s="159">
        <f t="shared" si="21"/>
        <v>0</v>
      </c>
      <c r="AI74" s="159"/>
      <c r="AJ74" s="159"/>
      <c r="AK74" s="159">
        <f t="shared" si="13"/>
        <v>0</v>
      </c>
      <c r="AL74" s="159">
        <v>74549550.459999993</v>
      </c>
      <c r="AM74" s="159"/>
      <c r="AN74" s="159"/>
      <c r="AO74" s="159"/>
      <c r="AP74" s="159">
        <f t="shared" si="19"/>
        <v>0</v>
      </c>
      <c r="AQ74" s="159">
        <v>5185359</v>
      </c>
      <c r="AR74" s="159"/>
      <c r="AS74" s="159">
        <f t="shared" si="14"/>
        <v>79734909.459999993</v>
      </c>
      <c r="AT74" s="159">
        <f t="shared" si="15"/>
        <v>79734909.459999993</v>
      </c>
      <c r="AU74" s="165">
        <f t="shared" si="16"/>
        <v>-79734909.459999993</v>
      </c>
      <c r="AV74" s="166">
        <f t="shared" si="22"/>
        <v>0</v>
      </c>
    </row>
    <row r="75" spans="1:48">
      <c r="A75" s="155">
        <v>67</v>
      </c>
      <c r="B75" s="156" t="s">
        <v>301</v>
      </c>
      <c r="C75" s="157" t="s">
        <v>326</v>
      </c>
      <c r="D75" s="176" t="s">
        <v>309</v>
      </c>
      <c r="E75" s="354">
        <v>4123417</v>
      </c>
      <c r="F75" s="158" t="s">
        <v>507</v>
      </c>
      <c r="G75" s="160"/>
      <c r="H75" s="160"/>
      <c r="I75" s="160"/>
      <c r="J75" s="160"/>
      <c r="K75" s="160"/>
      <c r="L75" s="163">
        <f t="shared" si="23"/>
        <v>0</v>
      </c>
      <c r="M75" s="160"/>
      <c r="N75" s="160"/>
      <c r="O75" s="160"/>
      <c r="P75" s="160"/>
      <c r="Q75" s="160"/>
      <c r="R75" s="160"/>
      <c r="S75" s="160"/>
      <c r="T75" s="160"/>
      <c r="U75" s="160"/>
      <c r="V75" s="160"/>
      <c r="W75" s="160"/>
      <c r="X75" s="160"/>
      <c r="Y75" s="160"/>
      <c r="Z75" s="160"/>
      <c r="AA75" s="159">
        <f t="shared" si="18"/>
        <v>0</v>
      </c>
      <c r="AB75" s="159">
        <f t="shared" si="12"/>
        <v>0</v>
      </c>
      <c r="AC75" s="160"/>
      <c r="AD75" s="160"/>
      <c r="AE75" s="160"/>
      <c r="AF75" s="160"/>
      <c r="AG75" s="159">
        <f t="shared" si="20"/>
        <v>0</v>
      </c>
      <c r="AH75" s="159">
        <f t="shared" si="21"/>
        <v>0</v>
      </c>
      <c r="AI75" s="162"/>
      <c r="AJ75" s="162"/>
      <c r="AK75" s="159">
        <f t="shared" si="13"/>
        <v>0</v>
      </c>
      <c r="AL75" s="164">
        <v>66571799.700000003</v>
      </c>
      <c r="AM75" s="162"/>
      <c r="AN75" s="164"/>
      <c r="AO75" s="164"/>
      <c r="AP75" s="159">
        <f t="shared" si="19"/>
        <v>0</v>
      </c>
      <c r="AQ75" s="164">
        <v>425618</v>
      </c>
      <c r="AR75" s="159"/>
      <c r="AS75" s="159">
        <f t="shared" si="14"/>
        <v>66997417.700000003</v>
      </c>
      <c r="AT75" s="159">
        <f t="shared" si="15"/>
        <v>66997417.700000003</v>
      </c>
      <c r="AU75" s="165">
        <f t="shared" si="16"/>
        <v>-66997417.700000003</v>
      </c>
      <c r="AV75" s="166">
        <f t="shared" si="22"/>
        <v>0</v>
      </c>
    </row>
    <row r="76" spans="1:48">
      <c r="A76" s="155">
        <v>68</v>
      </c>
      <c r="B76" s="156" t="s">
        <v>301</v>
      </c>
      <c r="C76" s="173" t="s">
        <v>326</v>
      </c>
      <c r="D76" s="186" t="s">
        <v>483</v>
      </c>
      <c r="E76" s="354">
        <v>4138961</v>
      </c>
      <c r="F76" s="158" t="s">
        <v>507</v>
      </c>
      <c r="G76" s="178"/>
      <c r="H76" s="159"/>
      <c r="I76" s="159"/>
      <c r="J76" s="159"/>
      <c r="K76" s="159"/>
      <c r="L76" s="163">
        <f t="shared" si="23"/>
        <v>0</v>
      </c>
      <c r="M76" s="159"/>
      <c r="N76" s="159"/>
      <c r="O76" s="159"/>
      <c r="P76" s="159"/>
      <c r="Q76" s="159"/>
      <c r="R76" s="159"/>
      <c r="S76" s="159"/>
      <c r="T76" s="159"/>
      <c r="U76" s="159"/>
      <c r="V76" s="159"/>
      <c r="W76" s="159"/>
      <c r="X76" s="159"/>
      <c r="Y76" s="159"/>
      <c r="Z76" s="159"/>
      <c r="AA76" s="159">
        <f t="shared" si="17"/>
        <v>0</v>
      </c>
      <c r="AB76" s="159">
        <f t="shared" si="12"/>
        <v>0</v>
      </c>
      <c r="AC76" s="159"/>
      <c r="AD76" s="159"/>
      <c r="AE76" s="159"/>
      <c r="AF76" s="159"/>
      <c r="AG76" s="159">
        <f t="shared" si="20"/>
        <v>0</v>
      </c>
      <c r="AH76" s="159">
        <f t="shared" si="21"/>
        <v>0</v>
      </c>
      <c r="AI76" s="159"/>
      <c r="AJ76" s="159"/>
      <c r="AK76" s="159">
        <f t="shared" si="13"/>
        <v>0</v>
      </c>
      <c r="AL76" s="159">
        <v>2954400</v>
      </c>
      <c r="AM76" s="159"/>
      <c r="AN76" s="159"/>
      <c r="AO76" s="159"/>
      <c r="AP76" s="159">
        <f t="shared" si="19"/>
        <v>0</v>
      </c>
      <c r="AQ76" s="159"/>
      <c r="AR76" s="159"/>
      <c r="AS76" s="159">
        <f t="shared" si="14"/>
        <v>2954400</v>
      </c>
      <c r="AT76" s="159">
        <f t="shared" si="15"/>
        <v>2954400</v>
      </c>
      <c r="AU76" s="165">
        <f t="shared" si="16"/>
        <v>-2954400</v>
      </c>
      <c r="AV76" s="166">
        <f t="shared" si="22"/>
        <v>0</v>
      </c>
    </row>
    <row r="77" spans="1:48">
      <c r="A77" s="155">
        <v>69</v>
      </c>
      <c r="B77" s="156" t="s">
        <v>301</v>
      </c>
      <c r="C77" s="157" t="s">
        <v>329</v>
      </c>
      <c r="D77" s="176" t="s">
        <v>305</v>
      </c>
      <c r="E77" s="354">
        <v>9070877</v>
      </c>
      <c r="F77" s="158" t="s">
        <v>507</v>
      </c>
      <c r="G77" s="164"/>
      <c r="H77" s="164"/>
      <c r="I77" s="164"/>
      <c r="J77" s="164"/>
      <c r="K77" s="162"/>
      <c r="L77" s="163">
        <f t="shared" si="23"/>
        <v>0</v>
      </c>
      <c r="M77" s="164"/>
      <c r="N77" s="164"/>
      <c r="O77" s="164"/>
      <c r="P77" s="164"/>
      <c r="Q77" s="164"/>
      <c r="R77" s="164"/>
      <c r="S77" s="164"/>
      <c r="T77" s="164"/>
      <c r="U77" s="164"/>
      <c r="V77" s="164"/>
      <c r="W77" s="164"/>
      <c r="X77" s="164"/>
      <c r="Y77" s="164"/>
      <c r="Z77" s="164"/>
      <c r="AA77" s="159">
        <f t="shared" si="17"/>
        <v>0</v>
      </c>
      <c r="AB77" s="159">
        <f t="shared" si="12"/>
        <v>0</v>
      </c>
      <c r="AC77" s="164"/>
      <c r="AD77" s="164"/>
      <c r="AE77" s="164"/>
      <c r="AF77" s="164"/>
      <c r="AG77" s="159">
        <f t="shared" si="20"/>
        <v>0</v>
      </c>
      <c r="AH77" s="159">
        <f t="shared" si="21"/>
        <v>0</v>
      </c>
      <c r="AI77" s="164"/>
      <c r="AJ77" s="164"/>
      <c r="AK77" s="159">
        <f t="shared" si="13"/>
        <v>0</v>
      </c>
      <c r="AL77" s="164">
        <v>15104739.02</v>
      </c>
      <c r="AM77" s="164"/>
      <c r="AN77" s="164"/>
      <c r="AO77" s="164"/>
      <c r="AP77" s="159">
        <f t="shared" si="19"/>
        <v>0</v>
      </c>
      <c r="AQ77" s="164">
        <v>142820</v>
      </c>
      <c r="AR77" s="159"/>
      <c r="AS77" s="159">
        <f t="shared" si="14"/>
        <v>15247559.02</v>
      </c>
      <c r="AT77" s="159">
        <f t="shared" si="15"/>
        <v>15247559.02</v>
      </c>
      <c r="AU77" s="165">
        <f t="shared" si="16"/>
        <v>-15247559.02</v>
      </c>
      <c r="AV77" s="166">
        <f t="shared" si="22"/>
        <v>0</v>
      </c>
    </row>
    <row r="78" spans="1:48">
      <c r="A78" s="155">
        <v>70</v>
      </c>
      <c r="B78" s="156" t="s">
        <v>301</v>
      </c>
      <c r="C78" s="157" t="s">
        <v>329</v>
      </c>
      <c r="D78" s="176" t="s">
        <v>303</v>
      </c>
      <c r="E78" s="354">
        <v>9070923</v>
      </c>
      <c r="F78" s="158" t="s">
        <v>507</v>
      </c>
      <c r="G78" s="167"/>
      <c r="H78" s="167"/>
      <c r="I78" s="167"/>
      <c r="J78" s="167"/>
      <c r="K78" s="167"/>
      <c r="L78" s="163">
        <f t="shared" si="23"/>
        <v>0</v>
      </c>
      <c r="M78" s="167"/>
      <c r="N78" s="167"/>
      <c r="O78" s="167"/>
      <c r="P78" s="167"/>
      <c r="Q78" s="167"/>
      <c r="R78" s="167"/>
      <c r="S78" s="167"/>
      <c r="T78" s="167"/>
      <c r="U78" s="167"/>
      <c r="V78" s="167"/>
      <c r="W78" s="167"/>
      <c r="X78" s="167"/>
      <c r="Y78" s="167"/>
      <c r="Z78" s="167"/>
      <c r="AA78" s="159">
        <f t="shared" si="17"/>
        <v>0</v>
      </c>
      <c r="AB78" s="159">
        <f t="shared" si="12"/>
        <v>0</v>
      </c>
      <c r="AC78" s="160"/>
      <c r="AD78" s="167"/>
      <c r="AE78" s="167"/>
      <c r="AF78" s="167"/>
      <c r="AG78" s="159">
        <f t="shared" si="20"/>
        <v>0</v>
      </c>
      <c r="AH78" s="159">
        <f t="shared" si="21"/>
        <v>0</v>
      </c>
      <c r="AI78" s="162"/>
      <c r="AJ78" s="162"/>
      <c r="AK78" s="159">
        <f t="shared" si="13"/>
        <v>0</v>
      </c>
      <c r="AL78" s="167">
        <v>702586078.39999998</v>
      </c>
      <c r="AM78" s="169"/>
      <c r="AN78" s="167"/>
      <c r="AO78" s="167"/>
      <c r="AP78" s="159">
        <f t="shared" si="19"/>
        <v>0</v>
      </c>
      <c r="AQ78" s="167">
        <v>23979763</v>
      </c>
      <c r="AR78" s="159"/>
      <c r="AS78" s="159">
        <f t="shared" si="14"/>
        <v>726565841.39999998</v>
      </c>
      <c r="AT78" s="159">
        <f t="shared" si="15"/>
        <v>726565841.39999998</v>
      </c>
      <c r="AU78" s="165">
        <f t="shared" si="16"/>
        <v>-726565841.39999998</v>
      </c>
      <c r="AV78" s="166">
        <f t="shared" si="22"/>
        <v>0</v>
      </c>
    </row>
    <row r="79" spans="1:48">
      <c r="A79" s="155">
        <v>71</v>
      </c>
      <c r="B79" s="156" t="s">
        <v>301</v>
      </c>
      <c r="C79" s="157" t="s">
        <v>329</v>
      </c>
      <c r="D79" s="176" t="s">
        <v>308</v>
      </c>
      <c r="E79" s="354">
        <v>9070907</v>
      </c>
      <c r="F79" s="158" t="s">
        <v>507</v>
      </c>
      <c r="G79" s="167"/>
      <c r="H79" s="167"/>
      <c r="I79" s="167"/>
      <c r="J79" s="167"/>
      <c r="K79" s="167"/>
      <c r="L79" s="163">
        <f t="shared" si="23"/>
        <v>0</v>
      </c>
      <c r="M79" s="167"/>
      <c r="N79" s="167"/>
      <c r="O79" s="167"/>
      <c r="P79" s="167"/>
      <c r="Q79" s="167"/>
      <c r="R79" s="167"/>
      <c r="S79" s="167"/>
      <c r="T79" s="167"/>
      <c r="U79" s="167"/>
      <c r="V79" s="167"/>
      <c r="W79" s="167"/>
      <c r="X79" s="167"/>
      <c r="Y79" s="167"/>
      <c r="Z79" s="167"/>
      <c r="AA79" s="159">
        <f t="shared" si="17"/>
        <v>0</v>
      </c>
      <c r="AB79" s="159">
        <f t="shared" si="12"/>
        <v>0</v>
      </c>
      <c r="AC79" s="160"/>
      <c r="AD79" s="167"/>
      <c r="AE79" s="167"/>
      <c r="AF79" s="167"/>
      <c r="AG79" s="159">
        <f t="shared" si="20"/>
        <v>0</v>
      </c>
      <c r="AH79" s="159">
        <f t="shared" si="21"/>
        <v>0</v>
      </c>
      <c r="AI79" s="162"/>
      <c r="AJ79" s="162"/>
      <c r="AK79" s="159">
        <f t="shared" si="13"/>
        <v>0</v>
      </c>
      <c r="AL79" s="167">
        <v>1090303201.03</v>
      </c>
      <c r="AM79" s="169"/>
      <c r="AN79" s="167"/>
      <c r="AO79" s="167"/>
      <c r="AP79" s="159">
        <f t="shared" si="19"/>
        <v>0</v>
      </c>
      <c r="AQ79" s="167">
        <v>761867691</v>
      </c>
      <c r="AR79" s="159"/>
      <c r="AS79" s="159">
        <f t="shared" si="14"/>
        <v>1852170892.03</v>
      </c>
      <c r="AT79" s="159">
        <f t="shared" si="15"/>
        <v>1852170892.03</v>
      </c>
      <c r="AU79" s="165">
        <f t="shared" si="16"/>
        <v>-1852170892.03</v>
      </c>
      <c r="AV79" s="166">
        <f t="shared" si="22"/>
        <v>0</v>
      </c>
    </row>
    <row r="80" spans="1:48">
      <c r="A80" s="155">
        <v>72</v>
      </c>
      <c r="B80" s="156" t="s">
        <v>301</v>
      </c>
      <c r="C80" s="157" t="s">
        <v>329</v>
      </c>
      <c r="D80" s="176" t="s">
        <v>307</v>
      </c>
      <c r="E80" s="354">
        <v>9070885</v>
      </c>
      <c r="F80" s="158" t="s">
        <v>507</v>
      </c>
      <c r="G80" s="167"/>
      <c r="H80" s="167"/>
      <c r="I80" s="167"/>
      <c r="J80" s="167"/>
      <c r="K80" s="167"/>
      <c r="L80" s="163">
        <f t="shared" si="23"/>
        <v>0</v>
      </c>
      <c r="M80" s="167"/>
      <c r="N80" s="167"/>
      <c r="O80" s="167"/>
      <c r="P80" s="167"/>
      <c r="Q80" s="167"/>
      <c r="R80" s="167"/>
      <c r="S80" s="167"/>
      <c r="T80" s="167"/>
      <c r="U80" s="167"/>
      <c r="V80" s="167"/>
      <c r="W80" s="167"/>
      <c r="X80" s="167"/>
      <c r="Y80" s="167"/>
      <c r="Z80" s="167"/>
      <c r="AA80" s="159">
        <f t="shared" si="17"/>
        <v>0</v>
      </c>
      <c r="AB80" s="159">
        <f t="shared" si="12"/>
        <v>0</v>
      </c>
      <c r="AC80" s="160"/>
      <c r="AD80" s="167"/>
      <c r="AE80" s="167"/>
      <c r="AF80" s="167"/>
      <c r="AG80" s="159">
        <f t="shared" si="20"/>
        <v>0</v>
      </c>
      <c r="AH80" s="159">
        <f t="shared" si="21"/>
        <v>0</v>
      </c>
      <c r="AI80" s="162"/>
      <c r="AJ80" s="162"/>
      <c r="AK80" s="159">
        <f t="shared" si="13"/>
        <v>0</v>
      </c>
      <c r="AL80" s="167">
        <v>157097573.66999999</v>
      </c>
      <c r="AM80" s="169"/>
      <c r="AN80" s="167"/>
      <c r="AO80" s="167"/>
      <c r="AP80" s="159">
        <f t="shared" si="19"/>
        <v>0</v>
      </c>
      <c r="AQ80" s="167">
        <v>141139435</v>
      </c>
      <c r="AR80" s="159"/>
      <c r="AS80" s="159">
        <f t="shared" si="14"/>
        <v>298237008.66999996</v>
      </c>
      <c r="AT80" s="159">
        <f t="shared" si="15"/>
        <v>298237008.66999996</v>
      </c>
      <c r="AU80" s="165">
        <f t="shared" si="16"/>
        <v>-298237008.66999996</v>
      </c>
      <c r="AV80" s="166">
        <f t="shared" si="22"/>
        <v>0</v>
      </c>
    </row>
    <row r="81" spans="1:48">
      <c r="A81" s="155">
        <v>73</v>
      </c>
      <c r="B81" s="156" t="s">
        <v>301</v>
      </c>
      <c r="C81" s="157" t="s">
        <v>329</v>
      </c>
      <c r="D81" s="176" t="s">
        <v>309</v>
      </c>
      <c r="E81" s="354">
        <v>9070931</v>
      </c>
      <c r="F81" s="158" t="s">
        <v>507</v>
      </c>
      <c r="G81" s="167"/>
      <c r="H81" s="167"/>
      <c r="I81" s="167"/>
      <c r="J81" s="167"/>
      <c r="K81" s="167"/>
      <c r="L81" s="163">
        <f t="shared" si="23"/>
        <v>0</v>
      </c>
      <c r="M81" s="167"/>
      <c r="N81" s="167"/>
      <c r="O81" s="167"/>
      <c r="P81" s="167"/>
      <c r="Q81" s="167"/>
      <c r="R81" s="167"/>
      <c r="S81" s="167"/>
      <c r="T81" s="167"/>
      <c r="U81" s="167"/>
      <c r="V81" s="167"/>
      <c r="W81" s="167"/>
      <c r="X81" s="167"/>
      <c r="Y81" s="167"/>
      <c r="Z81" s="167"/>
      <c r="AA81" s="159">
        <f t="shared" si="17"/>
        <v>0</v>
      </c>
      <c r="AB81" s="159">
        <f t="shared" si="12"/>
        <v>0</v>
      </c>
      <c r="AC81" s="160"/>
      <c r="AD81" s="167"/>
      <c r="AE81" s="167"/>
      <c r="AF81" s="167"/>
      <c r="AG81" s="159">
        <f t="shared" si="20"/>
        <v>0</v>
      </c>
      <c r="AH81" s="159">
        <f t="shared" si="21"/>
        <v>0</v>
      </c>
      <c r="AI81" s="162"/>
      <c r="AJ81" s="162"/>
      <c r="AK81" s="159">
        <f t="shared" si="13"/>
        <v>0</v>
      </c>
      <c r="AL81" s="167">
        <v>154583922.09999999</v>
      </c>
      <c r="AM81" s="169"/>
      <c r="AN81" s="167"/>
      <c r="AO81" s="167"/>
      <c r="AP81" s="159">
        <f t="shared" si="19"/>
        <v>0</v>
      </c>
      <c r="AQ81" s="167">
        <v>219924804.56999999</v>
      </c>
      <c r="AR81" s="159"/>
      <c r="AS81" s="159">
        <f t="shared" si="14"/>
        <v>374508726.66999996</v>
      </c>
      <c r="AT81" s="159">
        <f t="shared" si="15"/>
        <v>374508726.66999996</v>
      </c>
      <c r="AU81" s="165">
        <f t="shared" si="16"/>
        <v>-374508726.66999996</v>
      </c>
      <c r="AV81" s="166">
        <f t="shared" si="22"/>
        <v>0</v>
      </c>
    </row>
    <row r="82" spans="1:48">
      <c r="A82" s="155">
        <v>74</v>
      </c>
      <c r="B82" s="156" t="s">
        <v>301</v>
      </c>
      <c r="C82" s="157" t="s">
        <v>329</v>
      </c>
      <c r="D82" s="176" t="s">
        <v>306</v>
      </c>
      <c r="E82" s="354">
        <v>9070893</v>
      </c>
      <c r="F82" s="158" t="s">
        <v>507</v>
      </c>
      <c r="G82" s="164"/>
      <c r="H82" s="164"/>
      <c r="I82" s="164"/>
      <c r="J82" s="164"/>
      <c r="K82" s="162"/>
      <c r="L82" s="163">
        <f t="shared" si="23"/>
        <v>0</v>
      </c>
      <c r="M82" s="164"/>
      <c r="N82" s="164"/>
      <c r="O82" s="164"/>
      <c r="P82" s="164"/>
      <c r="Q82" s="164"/>
      <c r="R82" s="164"/>
      <c r="S82" s="164"/>
      <c r="T82" s="164"/>
      <c r="U82" s="164"/>
      <c r="V82" s="164"/>
      <c r="W82" s="164"/>
      <c r="X82" s="164"/>
      <c r="Y82" s="164"/>
      <c r="Z82" s="164"/>
      <c r="AA82" s="159">
        <f t="shared" si="17"/>
        <v>0</v>
      </c>
      <c r="AB82" s="159">
        <f t="shared" si="12"/>
        <v>0</v>
      </c>
      <c r="AC82" s="164"/>
      <c r="AD82" s="164"/>
      <c r="AE82" s="164"/>
      <c r="AF82" s="164"/>
      <c r="AG82" s="159">
        <f t="shared" si="20"/>
        <v>0</v>
      </c>
      <c r="AH82" s="159">
        <f t="shared" si="21"/>
        <v>0</v>
      </c>
      <c r="AI82" s="164"/>
      <c r="AJ82" s="164"/>
      <c r="AK82" s="159">
        <f t="shared" si="13"/>
        <v>0</v>
      </c>
      <c r="AL82" s="164">
        <v>309548154</v>
      </c>
      <c r="AM82" s="164"/>
      <c r="AN82" s="164"/>
      <c r="AO82" s="164"/>
      <c r="AP82" s="159">
        <f t="shared" si="19"/>
        <v>0</v>
      </c>
      <c r="AQ82" s="164">
        <v>259811977.22</v>
      </c>
      <c r="AR82" s="159"/>
      <c r="AS82" s="159">
        <f t="shared" si="14"/>
        <v>569360131.22000003</v>
      </c>
      <c r="AT82" s="159">
        <f t="shared" si="15"/>
        <v>569360131.22000003</v>
      </c>
      <c r="AU82" s="165">
        <f t="shared" si="16"/>
        <v>-569360131.22000003</v>
      </c>
      <c r="AV82" s="166">
        <f t="shared" si="22"/>
        <v>0</v>
      </c>
    </row>
    <row r="83" spans="1:48" ht="24">
      <c r="A83" s="155">
        <v>75</v>
      </c>
      <c r="B83" s="156" t="s">
        <v>301</v>
      </c>
      <c r="C83" s="173" t="s">
        <v>329</v>
      </c>
      <c r="D83" s="186" t="s">
        <v>330</v>
      </c>
      <c r="E83" s="354">
        <v>2109034</v>
      </c>
      <c r="F83" s="158" t="s">
        <v>507</v>
      </c>
      <c r="G83" s="162"/>
      <c r="H83" s="162"/>
      <c r="I83" s="162"/>
      <c r="J83" s="162"/>
      <c r="K83" s="162"/>
      <c r="L83" s="163">
        <f t="shared" si="23"/>
        <v>0</v>
      </c>
      <c r="M83" s="162"/>
      <c r="N83" s="162"/>
      <c r="O83" s="162"/>
      <c r="P83" s="162"/>
      <c r="Q83" s="162"/>
      <c r="R83" s="162"/>
      <c r="S83" s="162"/>
      <c r="T83" s="162"/>
      <c r="U83" s="162"/>
      <c r="V83" s="162"/>
      <c r="W83" s="162"/>
      <c r="X83" s="162"/>
      <c r="Y83" s="162"/>
      <c r="Z83" s="162"/>
      <c r="AA83" s="159">
        <f t="shared" si="17"/>
        <v>0</v>
      </c>
      <c r="AB83" s="159">
        <f>O83+Q83+S83+U83+Z83</f>
        <v>0</v>
      </c>
      <c r="AC83" s="162"/>
      <c r="AD83" s="162"/>
      <c r="AE83" s="162"/>
      <c r="AF83" s="162"/>
      <c r="AG83" s="159">
        <f t="shared" si="20"/>
        <v>0</v>
      </c>
      <c r="AH83" s="159">
        <f t="shared" si="21"/>
        <v>0</v>
      </c>
      <c r="AI83" s="187"/>
      <c r="AJ83" s="162"/>
      <c r="AK83" s="159">
        <f t="shared" si="13"/>
        <v>0</v>
      </c>
      <c r="AL83" s="162">
        <v>186039400</v>
      </c>
      <c r="AM83" s="162"/>
      <c r="AN83" s="162"/>
      <c r="AO83" s="162"/>
      <c r="AP83" s="159">
        <f t="shared" si="19"/>
        <v>0</v>
      </c>
      <c r="AQ83" s="162">
        <v>618770538</v>
      </c>
      <c r="AR83" s="159">
        <v>145710800</v>
      </c>
      <c r="AS83" s="159">
        <f t="shared" si="14"/>
        <v>950520738</v>
      </c>
      <c r="AT83" s="159">
        <f t="shared" si="15"/>
        <v>950520738</v>
      </c>
      <c r="AU83" s="165">
        <f t="shared" si="16"/>
        <v>-950520738</v>
      </c>
      <c r="AV83" s="166">
        <f t="shared" si="22"/>
        <v>0</v>
      </c>
    </row>
    <row r="84" spans="1:48">
      <c r="A84" s="155">
        <v>76</v>
      </c>
      <c r="B84" s="156" t="s">
        <v>301</v>
      </c>
      <c r="C84" s="173" t="s">
        <v>329</v>
      </c>
      <c r="D84" s="186" t="s">
        <v>484</v>
      </c>
      <c r="E84" s="354">
        <v>4135075</v>
      </c>
      <c r="F84" s="158" t="s">
        <v>507</v>
      </c>
      <c r="G84" s="162"/>
      <c r="H84" s="162"/>
      <c r="I84" s="162"/>
      <c r="J84" s="162"/>
      <c r="K84" s="162"/>
      <c r="L84" s="163">
        <f t="shared" si="23"/>
        <v>0</v>
      </c>
      <c r="M84" s="162"/>
      <c r="N84" s="162"/>
      <c r="O84" s="162"/>
      <c r="P84" s="162"/>
      <c r="Q84" s="162"/>
      <c r="R84" s="162"/>
      <c r="S84" s="162"/>
      <c r="T84" s="162"/>
      <c r="U84" s="162"/>
      <c r="V84" s="162"/>
      <c r="W84" s="162"/>
      <c r="X84" s="162"/>
      <c r="Y84" s="162"/>
      <c r="Z84" s="162"/>
      <c r="AA84" s="159">
        <f t="shared" si="17"/>
        <v>0</v>
      </c>
      <c r="AB84" s="159">
        <f t="shared" si="12"/>
        <v>0</v>
      </c>
      <c r="AC84" s="162"/>
      <c r="AD84" s="162"/>
      <c r="AE84" s="162"/>
      <c r="AF84" s="162"/>
      <c r="AG84" s="159">
        <f t="shared" si="20"/>
        <v>0</v>
      </c>
      <c r="AH84" s="159">
        <f t="shared" si="21"/>
        <v>0</v>
      </c>
      <c r="AI84" s="162"/>
      <c r="AJ84" s="162"/>
      <c r="AK84" s="159">
        <f t="shared" si="13"/>
        <v>0</v>
      </c>
      <c r="AL84" s="162">
        <v>8276255.4000000004</v>
      </c>
      <c r="AM84" s="162"/>
      <c r="AN84" s="162"/>
      <c r="AO84" s="162"/>
      <c r="AP84" s="159">
        <f t="shared" si="19"/>
        <v>0</v>
      </c>
      <c r="AQ84" s="162"/>
      <c r="AR84" s="159"/>
      <c r="AS84" s="159">
        <f t="shared" si="14"/>
        <v>8276255.4000000004</v>
      </c>
      <c r="AT84" s="159">
        <f t="shared" si="15"/>
        <v>8276255.4000000004</v>
      </c>
      <c r="AU84" s="165">
        <f t="shared" si="16"/>
        <v>-8276255.4000000004</v>
      </c>
      <c r="AV84" s="166">
        <f t="shared" si="22"/>
        <v>0</v>
      </c>
    </row>
    <row r="85" spans="1:48">
      <c r="A85" s="155">
        <v>77</v>
      </c>
      <c r="B85" s="156" t="s">
        <v>301</v>
      </c>
      <c r="C85" s="157" t="s">
        <v>331</v>
      </c>
      <c r="D85" s="176" t="s">
        <v>303</v>
      </c>
      <c r="E85" s="354">
        <v>9071512</v>
      </c>
      <c r="F85" s="158" t="s">
        <v>507</v>
      </c>
      <c r="G85" s="167"/>
      <c r="H85" s="167"/>
      <c r="I85" s="167"/>
      <c r="J85" s="167"/>
      <c r="K85" s="167"/>
      <c r="L85" s="163">
        <f t="shared" si="23"/>
        <v>0</v>
      </c>
      <c r="M85" s="167"/>
      <c r="N85" s="167"/>
      <c r="O85" s="167"/>
      <c r="P85" s="167"/>
      <c r="Q85" s="167"/>
      <c r="R85" s="167"/>
      <c r="S85" s="167"/>
      <c r="T85" s="167"/>
      <c r="U85" s="167"/>
      <c r="V85" s="167"/>
      <c r="W85" s="167"/>
      <c r="X85" s="167"/>
      <c r="Y85" s="167"/>
      <c r="Z85" s="167"/>
      <c r="AA85" s="159">
        <f t="shared" si="17"/>
        <v>0</v>
      </c>
      <c r="AB85" s="159">
        <f t="shared" si="12"/>
        <v>0</v>
      </c>
      <c r="AC85" s="160"/>
      <c r="AD85" s="167"/>
      <c r="AE85" s="167"/>
      <c r="AF85" s="167"/>
      <c r="AG85" s="159">
        <f t="shared" si="20"/>
        <v>0</v>
      </c>
      <c r="AH85" s="159">
        <f t="shared" si="21"/>
        <v>0</v>
      </c>
      <c r="AI85" s="164"/>
      <c r="AJ85" s="162"/>
      <c r="AK85" s="159">
        <f t="shared" si="13"/>
        <v>0</v>
      </c>
      <c r="AL85" s="164">
        <v>230529505.5</v>
      </c>
      <c r="AM85" s="162"/>
      <c r="AN85" s="162"/>
      <c r="AO85" s="162"/>
      <c r="AP85" s="159">
        <f t="shared" si="19"/>
        <v>0</v>
      </c>
      <c r="AQ85" s="164">
        <v>7964504.6699999999</v>
      </c>
      <c r="AR85" s="159"/>
      <c r="AS85" s="159">
        <f>AL85+AM85+AP85+AQ85+AR85</f>
        <v>238494010.16999999</v>
      </c>
      <c r="AT85" s="159">
        <f>AS85+AK85</f>
        <v>238494010.16999999</v>
      </c>
      <c r="AU85" s="165">
        <f t="shared" si="16"/>
        <v>-238494010.16999999</v>
      </c>
      <c r="AV85" s="166">
        <f t="shared" si="22"/>
        <v>0</v>
      </c>
    </row>
    <row r="86" spans="1:48">
      <c r="A86" s="155">
        <v>78</v>
      </c>
      <c r="B86" s="156" t="s">
        <v>301</v>
      </c>
      <c r="C86" s="157" t="s">
        <v>331</v>
      </c>
      <c r="D86" s="176" t="s">
        <v>305</v>
      </c>
      <c r="E86" s="354">
        <v>4123506</v>
      </c>
      <c r="F86" s="158" t="s">
        <v>507</v>
      </c>
      <c r="G86" s="160"/>
      <c r="H86" s="160"/>
      <c r="I86" s="160"/>
      <c r="J86" s="160"/>
      <c r="K86" s="160"/>
      <c r="L86" s="163">
        <f t="shared" si="23"/>
        <v>0</v>
      </c>
      <c r="M86" s="160"/>
      <c r="N86" s="160"/>
      <c r="O86" s="160"/>
      <c r="P86" s="160"/>
      <c r="Q86" s="160"/>
      <c r="R86" s="160"/>
      <c r="S86" s="160"/>
      <c r="T86" s="160"/>
      <c r="U86" s="160"/>
      <c r="V86" s="160"/>
      <c r="W86" s="160"/>
      <c r="X86" s="160"/>
      <c r="Y86" s="160"/>
      <c r="Z86" s="160"/>
      <c r="AA86" s="159">
        <f t="shared" si="17"/>
        <v>0</v>
      </c>
      <c r="AB86" s="159">
        <f t="shared" si="12"/>
        <v>0</v>
      </c>
      <c r="AC86" s="160"/>
      <c r="AD86" s="160"/>
      <c r="AE86" s="160"/>
      <c r="AF86" s="160"/>
      <c r="AG86" s="159">
        <f t="shared" si="20"/>
        <v>0</v>
      </c>
      <c r="AH86" s="159">
        <f t="shared" si="21"/>
        <v>0</v>
      </c>
      <c r="AI86" s="164"/>
      <c r="AJ86" s="162"/>
      <c r="AK86" s="159">
        <f t="shared" si="13"/>
        <v>0</v>
      </c>
      <c r="AL86" s="164">
        <v>610450</v>
      </c>
      <c r="AM86" s="162"/>
      <c r="AN86" s="162"/>
      <c r="AO86" s="162"/>
      <c r="AP86" s="159">
        <f t="shared" si="19"/>
        <v>0</v>
      </c>
      <c r="AQ86" s="164"/>
      <c r="AR86" s="159"/>
      <c r="AS86" s="159">
        <f t="shared" si="14"/>
        <v>610450</v>
      </c>
      <c r="AT86" s="159">
        <f t="shared" si="15"/>
        <v>610450</v>
      </c>
      <c r="AU86" s="165">
        <f t="shared" si="16"/>
        <v>-610450</v>
      </c>
      <c r="AV86" s="166">
        <f t="shared" si="22"/>
        <v>0</v>
      </c>
    </row>
    <row r="87" spans="1:48">
      <c r="A87" s="155">
        <v>79</v>
      </c>
      <c r="B87" s="156" t="s">
        <v>301</v>
      </c>
      <c r="C87" s="157" t="s">
        <v>331</v>
      </c>
      <c r="D87" s="176" t="s">
        <v>332</v>
      </c>
      <c r="E87" s="354">
        <v>9071075</v>
      </c>
      <c r="F87" s="158" t="s">
        <v>507</v>
      </c>
      <c r="G87" s="167"/>
      <c r="H87" s="167"/>
      <c r="I87" s="167"/>
      <c r="J87" s="167"/>
      <c r="K87" s="167"/>
      <c r="L87" s="163">
        <f t="shared" si="23"/>
        <v>0</v>
      </c>
      <c r="M87" s="167"/>
      <c r="N87" s="167"/>
      <c r="O87" s="167"/>
      <c r="P87" s="167"/>
      <c r="Q87" s="167"/>
      <c r="R87" s="167"/>
      <c r="S87" s="167"/>
      <c r="T87" s="167"/>
      <c r="U87" s="167"/>
      <c r="V87" s="167"/>
      <c r="W87" s="167"/>
      <c r="X87" s="167"/>
      <c r="Y87" s="167"/>
      <c r="Z87" s="167"/>
      <c r="AA87" s="159">
        <f t="shared" si="17"/>
        <v>0</v>
      </c>
      <c r="AB87" s="159">
        <f t="shared" si="12"/>
        <v>0</v>
      </c>
      <c r="AC87" s="160"/>
      <c r="AD87" s="167"/>
      <c r="AE87" s="167"/>
      <c r="AF87" s="167"/>
      <c r="AG87" s="159">
        <f t="shared" si="20"/>
        <v>0</v>
      </c>
      <c r="AH87" s="159">
        <f t="shared" si="21"/>
        <v>0</v>
      </c>
      <c r="AI87" s="164"/>
      <c r="AJ87" s="162"/>
      <c r="AK87" s="159">
        <f t="shared" si="13"/>
        <v>0</v>
      </c>
      <c r="AL87" s="164">
        <v>891440083.80999994</v>
      </c>
      <c r="AM87" s="162"/>
      <c r="AN87" s="162"/>
      <c r="AO87" s="162"/>
      <c r="AP87" s="159">
        <f t="shared" si="19"/>
        <v>0</v>
      </c>
      <c r="AQ87" s="164">
        <v>939789589</v>
      </c>
      <c r="AR87" s="159"/>
      <c r="AS87" s="159">
        <f t="shared" si="14"/>
        <v>1831229672.8099999</v>
      </c>
      <c r="AT87" s="159">
        <f t="shared" si="15"/>
        <v>1831229672.8099999</v>
      </c>
      <c r="AU87" s="165">
        <f t="shared" si="16"/>
        <v>-1831229672.8099999</v>
      </c>
      <c r="AV87" s="166">
        <f t="shared" si="22"/>
        <v>0</v>
      </c>
    </row>
    <row r="88" spans="1:48">
      <c r="A88" s="155">
        <v>80</v>
      </c>
      <c r="B88" s="156" t="s">
        <v>301</v>
      </c>
      <c r="C88" s="157" t="s">
        <v>331</v>
      </c>
      <c r="D88" s="176" t="s">
        <v>307</v>
      </c>
      <c r="E88" s="354">
        <v>9071539</v>
      </c>
      <c r="F88" s="158" t="s">
        <v>507</v>
      </c>
      <c r="G88" s="167"/>
      <c r="H88" s="167"/>
      <c r="I88" s="167"/>
      <c r="J88" s="167"/>
      <c r="K88" s="167"/>
      <c r="L88" s="163">
        <f t="shared" si="23"/>
        <v>0</v>
      </c>
      <c r="M88" s="167"/>
      <c r="N88" s="167"/>
      <c r="O88" s="167"/>
      <c r="P88" s="167"/>
      <c r="Q88" s="167"/>
      <c r="R88" s="167"/>
      <c r="S88" s="167"/>
      <c r="T88" s="167"/>
      <c r="U88" s="167"/>
      <c r="V88" s="167"/>
      <c r="W88" s="167"/>
      <c r="X88" s="167"/>
      <c r="Y88" s="167"/>
      <c r="Z88" s="167"/>
      <c r="AA88" s="159">
        <f t="shared" si="17"/>
        <v>0</v>
      </c>
      <c r="AB88" s="159">
        <f t="shared" si="12"/>
        <v>0</v>
      </c>
      <c r="AC88" s="160"/>
      <c r="AD88" s="167"/>
      <c r="AE88" s="167"/>
      <c r="AF88" s="167"/>
      <c r="AG88" s="159">
        <f t="shared" si="20"/>
        <v>0</v>
      </c>
      <c r="AH88" s="159">
        <f t="shared" si="21"/>
        <v>0</v>
      </c>
      <c r="AI88" s="164"/>
      <c r="AJ88" s="162"/>
      <c r="AK88" s="159">
        <f t="shared" si="13"/>
        <v>0</v>
      </c>
      <c r="AL88" s="164">
        <v>51858088</v>
      </c>
      <c r="AM88" s="162"/>
      <c r="AN88" s="162"/>
      <c r="AO88" s="162"/>
      <c r="AP88" s="159">
        <f t="shared" si="19"/>
        <v>0</v>
      </c>
      <c r="AQ88" s="164">
        <v>85374460</v>
      </c>
      <c r="AR88" s="159"/>
      <c r="AS88" s="159">
        <f t="shared" si="14"/>
        <v>137232548</v>
      </c>
      <c r="AT88" s="159">
        <f t="shared" si="15"/>
        <v>137232548</v>
      </c>
      <c r="AU88" s="165">
        <f t="shared" si="16"/>
        <v>-137232548</v>
      </c>
      <c r="AV88" s="166">
        <f t="shared" si="22"/>
        <v>0</v>
      </c>
    </row>
    <row r="89" spans="1:48">
      <c r="A89" s="155">
        <v>81</v>
      </c>
      <c r="B89" s="156" t="s">
        <v>301</v>
      </c>
      <c r="C89" s="157" t="s">
        <v>331</v>
      </c>
      <c r="D89" s="176" t="s">
        <v>309</v>
      </c>
      <c r="E89" s="354">
        <v>9071563</v>
      </c>
      <c r="F89" s="158" t="s">
        <v>507</v>
      </c>
      <c r="G89" s="167"/>
      <c r="H89" s="167"/>
      <c r="I89" s="167"/>
      <c r="J89" s="167"/>
      <c r="K89" s="167"/>
      <c r="L89" s="163">
        <f t="shared" si="23"/>
        <v>0</v>
      </c>
      <c r="M89" s="167"/>
      <c r="N89" s="167"/>
      <c r="O89" s="167"/>
      <c r="P89" s="167"/>
      <c r="Q89" s="167"/>
      <c r="R89" s="167"/>
      <c r="S89" s="167"/>
      <c r="T89" s="167"/>
      <c r="U89" s="167"/>
      <c r="V89" s="167"/>
      <c r="W89" s="167"/>
      <c r="X89" s="167"/>
      <c r="Y89" s="167"/>
      <c r="Z89" s="167"/>
      <c r="AA89" s="159">
        <f t="shared" si="17"/>
        <v>0</v>
      </c>
      <c r="AB89" s="159">
        <f t="shared" si="12"/>
        <v>0</v>
      </c>
      <c r="AC89" s="160"/>
      <c r="AD89" s="167"/>
      <c r="AE89" s="167"/>
      <c r="AF89" s="167"/>
      <c r="AG89" s="159">
        <f t="shared" si="20"/>
        <v>0</v>
      </c>
      <c r="AH89" s="159">
        <f t="shared" si="21"/>
        <v>0</v>
      </c>
      <c r="AI89" s="164"/>
      <c r="AJ89" s="162"/>
      <c r="AK89" s="159">
        <f t="shared" si="13"/>
        <v>0</v>
      </c>
      <c r="AL89" s="164">
        <v>51176979.369999997</v>
      </c>
      <c r="AM89" s="162"/>
      <c r="AN89" s="162"/>
      <c r="AO89" s="162"/>
      <c r="AP89" s="159">
        <f t="shared" si="19"/>
        <v>0</v>
      </c>
      <c r="AQ89" s="164">
        <v>8197983.5199999996</v>
      </c>
      <c r="AR89" s="159"/>
      <c r="AS89" s="159">
        <f t="shared" si="14"/>
        <v>59374962.890000001</v>
      </c>
      <c r="AT89" s="159">
        <f t="shared" si="15"/>
        <v>59374962.890000001</v>
      </c>
      <c r="AU89" s="165">
        <f t="shared" si="16"/>
        <v>-59374962.890000001</v>
      </c>
      <c r="AV89" s="166">
        <f t="shared" si="22"/>
        <v>0</v>
      </c>
    </row>
    <row r="90" spans="1:48">
      <c r="A90" s="155">
        <v>82</v>
      </c>
      <c r="B90" s="156" t="s">
        <v>301</v>
      </c>
      <c r="C90" s="157" t="s">
        <v>331</v>
      </c>
      <c r="D90" s="176" t="s">
        <v>306</v>
      </c>
      <c r="E90" s="354">
        <v>9071547</v>
      </c>
      <c r="F90" s="158" t="s">
        <v>507</v>
      </c>
      <c r="G90" s="167"/>
      <c r="H90" s="167"/>
      <c r="I90" s="167"/>
      <c r="J90" s="167"/>
      <c r="K90" s="167"/>
      <c r="L90" s="163">
        <f t="shared" si="23"/>
        <v>0</v>
      </c>
      <c r="M90" s="167"/>
      <c r="N90" s="167"/>
      <c r="O90" s="167"/>
      <c r="P90" s="167"/>
      <c r="Q90" s="167"/>
      <c r="R90" s="167"/>
      <c r="S90" s="167"/>
      <c r="T90" s="167"/>
      <c r="U90" s="167"/>
      <c r="V90" s="167"/>
      <c r="W90" s="167"/>
      <c r="X90" s="167"/>
      <c r="Y90" s="167"/>
      <c r="Z90" s="167"/>
      <c r="AA90" s="159">
        <f t="shared" si="17"/>
        <v>0</v>
      </c>
      <c r="AB90" s="159">
        <f t="shared" si="12"/>
        <v>0</v>
      </c>
      <c r="AC90" s="160"/>
      <c r="AD90" s="167"/>
      <c r="AE90" s="167"/>
      <c r="AF90" s="167"/>
      <c r="AG90" s="159">
        <f t="shared" si="20"/>
        <v>0</v>
      </c>
      <c r="AH90" s="159">
        <f t="shared" si="21"/>
        <v>0</v>
      </c>
      <c r="AI90" s="167"/>
      <c r="AJ90" s="169"/>
      <c r="AK90" s="159">
        <f t="shared" si="13"/>
        <v>0</v>
      </c>
      <c r="AL90" s="167">
        <v>231640497.80000001</v>
      </c>
      <c r="AM90" s="169"/>
      <c r="AN90" s="167"/>
      <c r="AO90" s="167"/>
      <c r="AP90" s="159">
        <f t="shared" si="19"/>
        <v>0</v>
      </c>
      <c r="AQ90" s="167">
        <v>67676517.480000004</v>
      </c>
      <c r="AR90" s="159"/>
      <c r="AS90" s="159">
        <f t="shared" si="14"/>
        <v>299317015.28000003</v>
      </c>
      <c r="AT90" s="159">
        <f t="shared" si="15"/>
        <v>299317015.28000003</v>
      </c>
      <c r="AU90" s="165">
        <f t="shared" si="16"/>
        <v>-299317015.28000003</v>
      </c>
      <c r="AV90" s="166">
        <f t="shared" si="22"/>
        <v>0</v>
      </c>
    </row>
    <row r="91" spans="1:48">
      <c r="A91" s="155">
        <v>83</v>
      </c>
      <c r="B91" s="156" t="s">
        <v>301</v>
      </c>
      <c r="C91" s="173" t="s">
        <v>331</v>
      </c>
      <c r="D91" s="186" t="s">
        <v>485</v>
      </c>
      <c r="E91" s="354">
        <v>4137264</v>
      </c>
      <c r="F91" s="158" t="s">
        <v>507</v>
      </c>
      <c r="G91" s="178"/>
      <c r="H91" s="159"/>
      <c r="I91" s="159"/>
      <c r="J91" s="159"/>
      <c r="K91" s="159"/>
      <c r="L91" s="163">
        <f t="shared" si="23"/>
        <v>0</v>
      </c>
      <c r="M91" s="159"/>
      <c r="N91" s="159"/>
      <c r="O91" s="159"/>
      <c r="P91" s="159"/>
      <c r="Q91" s="159"/>
      <c r="R91" s="159"/>
      <c r="S91" s="159"/>
      <c r="T91" s="159"/>
      <c r="U91" s="159"/>
      <c r="V91" s="159"/>
      <c r="W91" s="159"/>
      <c r="X91" s="159"/>
      <c r="Y91" s="159"/>
      <c r="Z91" s="159"/>
      <c r="AA91" s="159">
        <f t="shared" si="17"/>
        <v>0</v>
      </c>
      <c r="AB91" s="159">
        <f t="shared" si="12"/>
        <v>0</v>
      </c>
      <c r="AC91" s="159"/>
      <c r="AD91" s="159"/>
      <c r="AE91" s="159"/>
      <c r="AF91" s="159"/>
      <c r="AG91" s="159">
        <f t="shared" si="20"/>
        <v>0</v>
      </c>
      <c r="AH91" s="159">
        <f t="shared" si="21"/>
        <v>0</v>
      </c>
      <c r="AI91" s="159"/>
      <c r="AJ91" s="159"/>
      <c r="AK91" s="159">
        <f t="shared" si="13"/>
        <v>0</v>
      </c>
      <c r="AL91" s="159">
        <v>4190000</v>
      </c>
      <c r="AM91" s="159"/>
      <c r="AN91" s="159"/>
      <c r="AO91" s="159"/>
      <c r="AP91" s="159">
        <f t="shared" si="19"/>
        <v>0</v>
      </c>
      <c r="AQ91" s="159"/>
      <c r="AR91" s="159"/>
      <c r="AS91" s="159">
        <f t="shared" si="14"/>
        <v>4190000</v>
      </c>
      <c r="AT91" s="159">
        <f t="shared" si="15"/>
        <v>4190000</v>
      </c>
      <c r="AU91" s="165">
        <f t="shared" si="16"/>
        <v>-4190000</v>
      </c>
      <c r="AV91" s="166">
        <f t="shared" si="22"/>
        <v>0</v>
      </c>
    </row>
    <row r="92" spans="1:48">
      <c r="A92" s="155">
        <v>84</v>
      </c>
      <c r="B92" s="156" t="s">
        <v>301</v>
      </c>
      <c r="C92" s="173" t="s">
        <v>331</v>
      </c>
      <c r="D92" s="186" t="s">
        <v>333</v>
      </c>
      <c r="E92" s="354">
        <v>4128052</v>
      </c>
      <c r="F92" s="158" t="s">
        <v>507</v>
      </c>
      <c r="G92" s="178"/>
      <c r="H92" s="159"/>
      <c r="I92" s="159"/>
      <c r="J92" s="159"/>
      <c r="K92" s="159"/>
      <c r="L92" s="163">
        <f t="shared" si="23"/>
        <v>0</v>
      </c>
      <c r="M92" s="159"/>
      <c r="N92" s="159"/>
      <c r="O92" s="159"/>
      <c r="P92" s="159"/>
      <c r="Q92" s="159"/>
      <c r="R92" s="159"/>
      <c r="S92" s="159"/>
      <c r="T92" s="159"/>
      <c r="U92" s="159"/>
      <c r="V92" s="159"/>
      <c r="W92" s="159"/>
      <c r="X92" s="159"/>
      <c r="Y92" s="159"/>
      <c r="Z92" s="159"/>
      <c r="AA92" s="159">
        <f t="shared" si="17"/>
        <v>0</v>
      </c>
      <c r="AB92" s="159">
        <f t="shared" si="12"/>
        <v>0</v>
      </c>
      <c r="AC92" s="159"/>
      <c r="AD92" s="159"/>
      <c r="AE92" s="159"/>
      <c r="AF92" s="159"/>
      <c r="AG92" s="159">
        <f t="shared" si="20"/>
        <v>0</v>
      </c>
      <c r="AH92" s="159">
        <f t="shared" si="21"/>
        <v>0</v>
      </c>
      <c r="AI92" s="159"/>
      <c r="AJ92" s="159"/>
      <c r="AK92" s="159">
        <f t="shared" si="13"/>
        <v>0</v>
      </c>
      <c r="AL92" s="159">
        <v>235555532.91</v>
      </c>
      <c r="AM92" s="159"/>
      <c r="AN92" s="159"/>
      <c r="AO92" s="159"/>
      <c r="AP92" s="159">
        <f t="shared" si="19"/>
        <v>0</v>
      </c>
      <c r="AQ92" s="159"/>
      <c r="AR92" s="159"/>
      <c r="AS92" s="159">
        <f t="shared" si="14"/>
        <v>235555532.91</v>
      </c>
      <c r="AT92" s="159">
        <f t="shared" si="15"/>
        <v>235555532.91</v>
      </c>
      <c r="AU92" s="165">
        <f t="shared" si="16"/>
        <v>-235555532.91</v>
      </c>
      <c r="AV92" s="166">
        <f t="shared" si="22"/>
        <v>0</v>
      </c>
    </row>
    <row r="93" spans="1:48">
      <c r="A93" s="751">
        <v>85</v>
      </c>
      <c r="B93" s="752" t="s">
        <v>301</v>
      </c>
      <c r="C93" s="753" t="s">
        <v>334</v>
      </c>
      <c r="D93" s="774" t="s">
        <v>305</v>
      </c>
      <c r="E93" s="754">
        <v>9070796</v>
      </c>
      <c r="F93" s="755" t="s">
        <v>507</v>
      </c>
      <c r="G93" s="756"/>
      <c r="H93" s="756"/>
      <c r="I93" s="756"/>
      <c r="J93" s="756">
        <v>1601980</v>
      </c>
      <c r="K93" s="756"/>
      <c r="L93" s="757">
        <f t="shared" si="23"/>
        <v>1601980</v>
      </c>
      <c r="M93" s="756"/>
      <c r="N93" s="756"/>
      <c r="O93" s="756"/>
      <c r="P93" s="756">
        <v>1578900</v>
      </c>
      <c r="Q93" s="756">
        <v>1186441.8500000001</v>
      </c>
      <c r="R93" s="758"/>
      <c r="S93" s="756"/>
      <c r="T93" s="756">
        <v>1231100</v>
      </c>
      <c r="U93" s="756">
        <v>698060.32</v>
      </c>
      <c r="V93" s="756"/>
      <c r="W93" s="756"/>
      <c r="X93" s="756"/>
      <c r="Y93" s="756"/>
      <c r="Z93" s="756"/>
      <c r="AA93" s="759">
        <f t="shared" si="17"/>
        <v>2810000</v>
      </c>
      <c r="AB93" s="759">
        <f t="shared" si="12"/>
        <v>1884502.17</v>
      </c>
      <c r="AC93" s="756"/>
      <c r="AD93" s="756"/>
      <c r="AE93" s="756"/>
      <c r="AF93" s="756"/>
      <c r="AG93" s="759">
        <f t="shared" si="20"/>
        <v>925497.83000000007</v>
      </c>
      <c r="AH93" s="759">
        <f t="shared" si="21"/>
        <v>2527477.83</v>
      </c>
      <c r="AI93" s="756">
        <v>110881.49</v>
      </c>
      <c r="AJ93" s="758"/>
      <c r="AK93" s="759">
        <f>AI93+AJ93</f>
        <v>110881.49</v>
      </c>
      <c r="AL93" s="756">
        <v>680420</v>
      </c>
      <c r="AM93" s="758"/>
      <c r="AN93" s="756">
        <v>2896678.41</v>
      </c>
      <c r="AO93" s="756">
        <v>-1177182.07</v>
      </c>
      <c r="AP93" s="759">
        <f t="shared" si="19"/>
        <v>1719496.34</v>
      </c>
      <c r="AQ93" s="773">
        <v>16680</v>
      </c>
      <c r="AR93" s="759"/>
      <c r="AS93" s="759">
        <f t="shared" si="14"/>
        <v>2416596.34</v>
      </c>
      <c r="AT93" s="759">
        <f t="shared" si="15"/>
        <v>2527477.83</v>
      </c>
      <c r="AU93" s="760">
        <f t="shared" si="16"/>
        <v>0</v>
      </c>
      <c r="AV93" s="761">
        <f t="shared" si="22"/>
        <v>2810000</v>
      </c>
    </row>
    <row r="94" spans="1:48">
      <c r="A94" s="751">
        <v>86</v>
      </c>
      <c r="B94" s="752" t="s">
        <v>301</v>
      </c>
      <c r="C94" s="753" t="s">
        <v>334</v>
      </c>
      <c r="D94" s="774" t="s">
        <v>335</v>
      </c>
      <c r="E94" s="754">
        <v>9070737</v>
      </c>
      <c r="F94" s="755" t="s">
        <v>507</v>
      </c>
      <c r="G94" s="759"/>
      <c r="H94" s="759"/>
      <c r="I94" s="759"/>
      <c r="J94" s="759">
        <v>102193710.75</v>
      </c>
      <c r="K94" s="759"/>
      <c r="L94" s="757">
        <f t="shared" si="23"/>
        <v>102193710.75</v>
      </c>
      <c r="M94" s="759"/>
      <c r="N94" s="759">
        <v>665738585.34000003</v>
      </c>
      <c r="O94" s="759">
        <v>134465919</v>
      </c>
      <c r="P94" s="759">
        <v>97701317.150000006</v>
      </c>
      <c r="Q94" s="759">
        <v>65937172.409999996</v>
      </c>
      <c r="R94" s="759">
        <v>111284800</v>
      </c>
      <c r="S94" s="759">
        <v>56729792.920000002</v>
      </c>
      <c r="T94" s="759">
        <v>28439768.760000002</v>
      </c>
      <c r="U94" s="759">
        <v>14285743.960000001</v>
      </c>
      <c r="V94" s="759"/>
      <c r="W94" s="759"/>
      <c r="X94" s="759"/>
      <c r="Y94" s="759">
        <v>45737400.079999998</v>
      </c>
      <c r="Z94" s="759">
        <v>10251347.220000001</v>
      </c>
      <c r="AA94" s="759">
        <f t="shared" si="17"/>
        <v>948901871.33000004</v>
      </c>
      <c r="AB94" s="759">
        <f t="shared" si="12"/>
        <v>281669975.50999999</v>
      </c>
      <c r="AC94" s="759">
        <v>29950797.260000002</v>
      </c>
      <c r="AD94" s="759">
        <v>2777000</v>
      </c>
      <c r="AE94" s="759">
        <v>27173797.260000002</v>
      </c>
      <c r="AF94" s="759"/>
      <c r="AG94" s="759">
        <f t="shared" si="20"/>
        <v>694405693.08000004</v>
      </c>
      <c r="AH94" s="759">
        <f t="shared" si="21"/>
        <v>796599403.83000004</v>
      </c>
      <c r="AI94" s="759">
        <v>13844245.43</v>
      </c>
      <c r="AJ94" s="759"/>
      <c r="AK94" s="759">
        <f>AI94+AJ94</f>
        <v>13844245.43</v>
      </c>
      <c r="AL94" s="778">
        <v>415830761.83999997</v>
      </c>
      <c r="AM94" s="759"/>
      <c r="AN94" s="759">
        <v>289295741.55000001</v>
      </c>
      <c r="AO94" s="759">
        <v>-57628568.020000003</v>
      </c>
      <c r="AP94" s="759">
        <f t="shared" si="19"/>
        <v>231667173.53</v>
      </c>
      <c r="AQ94" s="778">
        <v>135257223.03</v>
      </c>
      <c r="AR94" s="759">
        <v>0</v>
      </c>
      <c r="AS94" s="759">
        <f t="shared" si="14"/>
        <v>782755158.39999998</v>
      </c>
      <c r="AT94" s="759">
        <f t="shared" si="15"/>
        <v>796599403.82999992</v>
      </c>
      <c r="AU94" s="760">
        <f t="shared" si="16"/>
        <v>0</v>
      </c>
      <c r="AV94" s="761">
        <f t="shared" si="22"/>
        <v>978852668.59000003</v>
      </c>
    </row>
    <row r="95" spans="1:48">
      <c r="A95" s="751">
        <v>87</v>
      </c>
      <c r="B95" s="752" t="s">
        <v>301</v>
      </c>
      <c r="C95" s="753" t="s">
        <v>334</v>
      </c>
      <c r="D95" s="774" t="s">
        <v>309</v>
      </c>
      <c r="E95" s="754">
        <v>90707962</v>
      </c>
      <c r="F95" s="755" t="s">
        <v>507</v>
      </c>
      <c r="G95" s="762">
        <v>0</v>
      </c>
      <c r="H95" s="762">
        <v>0</v>
      </c>
      <c r="I95" s="762">
        <v>0</v>
      </c>
      <c r="J95" s="762">
        <v>36789225.880000003</v>
      </c>
      <c r="K95" s="762"/>
      <c r="L95" s="757">
        <f t="shared" si="23"/>
        <v>36789225.880000003</v>
      </c>
      <c r="M95" s="762">
        <v>0</v>
      </c>
      <c r="N95" s="762">
        <v>96983378</v>
      </c>
      <c r="O95" s="762">
        <v>96072200</v>
      </c>
      <c r="P95" s="762">
        <v>15692558.699999999</v>
      </c>
      <c r="Q95" s="762">
        <v>9490338.6199999992</v>
      </c>
      <c r="R95" s="763"/>
      <c r="S95" s="762"/>
      <c r="T95" s="762">
        <v>24252644.5</v>
      </c>
      <c r="U95" s="762">
        <v>11385871.27</v>
      </c>
      <c r="V95" s="762">
        <v>366374</v>
      </c>
      <c r="W95" s="762">
        <v>14414066.1</v>
      </c>
      <c r="X95" s="762"/>
      <c r="Y95" s="762"/>
      <c r="Z95" s="762"/>
      <c r="AA95" s="759">
        <f t="shared" si="17"/>
        <v>151709021.29999998</v>
      </c>
      <c r="AB95" s="759">
        <f t="shared" ref="AB95:AB108" si="24">O95+Q95+S95+U95+Z95</f>
        <v>116948409.89</v>
      </c>
      <c r="AC95" s="762">
        <v>18908000</v>
      </c>
      <c r="AD95" s="762">
        <v>0</v>
      </c>
      <c r="AE95" s="762">
        <v>18908000</v>
      </c>
      <c r="AF95" s="762"/>
      <c r="AG95" s="759">
        <f t="shared" si="20"/>
        <v>53668611.409999982</v>
      </c>
      <c r="AH95" s="759">
        <f t="shared" si="21"/>
        <v>90457837.289999992</v>
      </c>
      <c r="AI95" s="762">
        <v>40431359.090000004</v>
      </c>
      <c r="AJ95" s="763"/>
      <c r="AK95" s="759">
        <f t="shared" ref="AK95" si="25">AI95+AJ95</f>
        <v>40431359.090000004</v>
      </c>
      <c r="AL95" s="773">
        <v>48900265.899999999</v>
      </c>
      <c r="AM95" s="758"/>
      <c r="AN95" s="764">
        <v>27099278.699999999</v>
      </c>
      <c r="AO95" s="762">
        <v>-33120826.399999999</v>
      </c>
      <c r="AP95" s="759">
        <f t="shared" si="19"/>
        <v>-6021547.6999999993</v>
      </c>
      <c r="AQ95" s="762">
        <v>7147760</v>
      </c>
      <c r="AR95" s="759">
        <v>0</v>
      </c>
      <c r="AS95" s="759">
        <f t="shared" si="14"/>
        <v>50026478.200000003</v>
      </c>
      <c r="AT95" s="759">
        <f t="shared" si="15"/>
        <v>90457837.290000007</v>
      </c>
      <c r="AU95" s="760">
        <f t="shared" si="16"/>
        <v>0</v>
      </c>
      <c r="AV95" s="761">
        <f t="shared" si="22"/>
        <v>170617021.29999998</v>
      </c>
    </row>
    <row r="96" spans="1:48">
      <c r="A96" s="751">
        <v>88</v>
      </c>
      <c r="B96" s="752" t="s">
        <v>301</v>
      </c>
      <c r="C96" s="753" t="s">
        <v>334</v>
      </c>
      <c r="D96" s="774" t="s">
        <v>308</v>
      </c>
      <c r="E96" s="754">
        <v>9070745</v>
      </c>
      <c r="F96" s="755" t="s">
        <v>507</v>
      </c>
      <c r="G96" s="759"/>
      <c r="H96" s="759"/>
      <c r="I96" s="759">
        <v>270637.75</v>
      </c>
      <c r="J96" s="759">
        <v>208379992.38</v>
      </c>
      <c r="K96" s="759"/>
      <c r="L96" s="757">
        <f t="shared" si="23"/>
        <v>208650630.13</v>
      </c>
      <c r="M96" s="759"/>
      <c r="N96" s="759">
        <v>1555225010.4000001</v>
      </c>
      <c r="O96" s="759">
        <v>9253781.6799999997</v>
      </c>
      <c r="P96" s="759">
        <v>211744475.21000001</v>
      </c>
      <c r="Q96" s="759">
        <v>166496986.91999999</v>
      </c>
      <c r="R96" s="759"/>
      <c r="S96" s="759"/>
      <c r="T96" s="759">
        <v>58417580.590000004</v>
      </c>
      <c r="U96" s="759">
        <v>30214196.73</v>
      </c>
      <c r="V96" s="759"/>
      <c r="W96" s="759">
        <v>42789187</v>
      </c>
      <c r="X96" s="759"/>
      <c r="Y96" s="759"/>
      <c r="Z96" s="759"/>
      <c r="AA96" s="759">
        <f t="shared" si="17"/>
        <v>1868176253.2</v>
      </c>
      <c r="AB96" s="759">
        <f t="shared" si="24"/>
        <v>205964965.32999998</v>
      </c>
      <c r="AC96" s="759">
        <v>128299000</v>
      </c>
      <c r="AD96" s="759">
        <v>825000</v>
      </c>
      <c r="AE96" s="759">
        <v>127474000</v>
      </c>
      <c r="AF96" s="759"/>
      <c r="AG96" s="759">
        <f t="shared" si="20"/>
        <v>1789685287.8700001</v>
      </c>
      <c r="AH96" s="759">
        <f t="shared" si="21"/>
        <v>1998335918</v>
      </c>
      <c r="AI96" s="759"/>
      <c r="AJ96" s="759"/>
      <c r="AK96" s="759">
        <f t="shared" ref="AK96:AK108" si="26">SUM(AI96:AJ96)</f>
        <v>0</v>
      </c>
      <c r="AL96" s="778">
        <v>548092734.39999998</v>
      </c>
      <c r="AM96" s="759"/>
      <c r="AN96" s="759">
        <v>49797739.07</v>
      </c>
      <c r="AO96" s="759">
        <v>-20216004.5</v>
      </c>
      <c r="AP96" s="759">
        <f t="shared" si="19"/>
        <v>29581734.57</v>
      </c>
      <c r="AQ96" s="778">
        <v>1420661449.03</v>
      </c>
      <c r="AR96" s="759">
        <v>0</v>
      </c>
      <c r="AS96" s="759">
        <f t="shared" si="14"/>
        <v>1998335918</v>
      </c>
      <c r="AT96" s="759">
        <f t="shared" si="15"/>
        <v>1998335918</v>
      </c>
      <c r="AU96" s="760">
        <f t="shared" si="16"/>
        <v>0</v>
      </c>
      <c r="AV96" s="761">
        <f t="shared" si="22"/>
        <v>1996475253.2</v>
      </c>
    </row>
    <row r="97" spans="1:48">
      <c r="A97" s="751">
        <v>89</v>
      </c>
      <c r="B97" s="752" t="s">
        <v>301</v>
      </c>
      <c r="C97" s="753" t="s">
        <v>334</v>
      </c>
      <c r="D97" s="774" t="s">
        <v>336</v>
      </c>
      <c r="E97" s="754"/>
      <c r="F97" s="755" t="s">
        <v>507</v>
      </c>
      <c r="G97" s="756"/>
      <c r="H97" s="756"/>
      <c r="I97" s="756"/>
      <c r="J97" s="756">
        <v>7177963</v>
      </c>
      <c r="K97" s="758"/>
      <c r="L97" s="757">
        <f t="shared" si="23"/>
        <v>7177963</v>
      </c>
      <c r="M97" s="756"/>
      <c r="N97" s="756">
        <v>198861700</v>
      </c>
      <c r="O97" s="756">
        <v>197377200.22</v>
      </c>
      <c r="P97" s="756">
        <v>2838700</v>
      </c>
      <c r="Q97" s="756">
        <v>2838700</v>
      </c>
      <c r="R97" s="756"/>
      <c r="S97" s="756"/>
      <c r="T97" s="756">
        <v>635800</v>
      </c>
      <c r="U97" s="756">
        <v>635800</v>
      </c>
      <c r="V97" s="756"/>
      <c r="W97" s="756">
        <v>548350</v>
      </c>
      <c r="X97" s="756"/>
      <c r="Y97" s="756">
        <v>4500</v>
      </c>
      <c r="Z97" s="756">
        <v>4500</v>
      </c>
      <c r="AA97" s="759">
        <f t="shared" si="17"/>
        <v>202889050</v>
      </c>
      <c r="AB97" s="759">
        <f t="shared" si="24"/>
        <v>200856200.22</v>
      </c>
      <c r="AC97" s="756"/>
      <c r="AD97" s="756"/>
      <c r="AE97" s="756"/>
      <c r="AF97" s="756"/>
      <c r="AG97" s="759">
        <f t="shared" si="20"/>
        <v>2032849.7800000012</v>
      </c>
      <c r="AH97" s="759">
        <f t="shared" si="21"/>
        <v>9210812.7800000012</v>
      </c>
      <c r="AI97" s="756"/>
      <c r="AJ97" s="756"/>
      <c r="AK97" s="759">
        <f t="shared" si="26"/>
        <v>0</v>
      </c>
      <c r="AL97" s="756">
        <v>20085900</v>
      </c>
      <c r="AM97" s="756"/>
      <c r="AN97" s="756">
        <v>-18870978.859999999</v>
      </c>
      <c r="AO97" s="756">
        <v>-225333.36</v>
      </c>
      <c r="AP97" s="759">
        <f t="shared" si="19"/>
        <v>-19096312.219999999</v>
      </c>
      <c r="AQ97" s="756">
        <v>8221225</v>
      </c>
      <c r="AR97" s="759"/>
      <c r="AS97" s="759">
        <f t="shared" si="14"/>
        <v>9210812.7800000012</v>
      </c>
      <c r="AT97" s="759">
        <f t="shared" si="15"/>
        <v>9210812.7800000012</v>
      </c>
      <c r="AU97" s="760">
        <f t="shared" si="16"/>
        <v>0</v>
      </c>
      <c r="AV97" s="761">
        <f t="shared" si="22"/>
        <v>202889050</v>
      </c>
    </row>
    <row r="98" spans="1:48">
      <c r="A98" s="751">
        <v>90</v>
      </c>
      <c r="B98" s="752" t="s">
        <v>301</v>
      </c>
      <c r="C98" s="753" t="s">
        <v>334</v>
      </c>
      <c r="D98" s="774" t="s">
        <v>307</v>
      </c>
      <c r="E98" s="754">
        <v>9070826</v>
      </c>
      <c r="F98" s="755" t="s">
        <v>507</v>
      </c>
      <c r="G98" s="762"/>
      <c r="H98" s="762"/>
      <c r="I98" s="762">
        <v>26047.86</v>
      </c>
      <c r="J98" s="762">
        <v>44169763.75</v>
      </c>
      <c r="K98" s="762"/>
      <c r="L98" s="757">
        <f t="shared" si="23"/>
        <v>44195811.609999999</v>
      </c>
      <c r="M98" s="762"/>
      <c r="N98" s="762">
        <v>156374093.03</v>
      </c>
      <c r="O98" s="762">
        <v>202925.36</v>
      </c>
      <c r="P98" s="762">
        <v>40232119.789999999</v>
      </c>
      <c r="Q98" s="762">
        <v>30652012.18</v>
      </c>
      <c r="R98" s="763"/>
      <c r="S98" s="762"/>
      <c r="T98" s="762">
        <v>37946286.490000002</v>
      </c>
      <c r="U98" s="762">
        <v>14363148.4</v>
      </c>
      <c r="V98" s="762"/>
      <c r="W98" s="762">
        <v>2499146</v>
      </c>
      <c r="X98" s="762"/>
      <c r="Y98" s="762"/>
      <c r="Z98" s="762"/>
      <c r="AA98" s="759">
        <f t="shared" si="17"/>
        <v>237051645.31</v>
      </c>
      <c r="AB98" s="759">
        <f t="shared" si="24"/>
        <v>45218085.939999998</v>
      </c>
      <c r="AC98" s="762">
        <v>9555000</v>
      </c>
      <c r="AD98" s="762">
        <v>275000</v>
      </c>
      <c r="AE98" s="762">
        <v>9280000</v>
      </c>
      <c r="AF98" s="762"/>
      <c r="AG98" s="759">
        <f t="shared" si="20"/>
        <v>201113559.37</v>
      </c>
      <c r="AH98" s="759">
        <f t="shared" si="21"/>
        <v>245309370.98000002</v>
      </c>
      <c r="AI98" s="762">
        <v>5357059</v>
      </c>
      <c r="AJ98" s="763"/>
      <c r="AK98" s="759">
        <f t="shared" si="26"/>
        <v>5357059</v>
      </c>
      <c r="AL98" s="773">
        <v>152762004.78</v>
      </c>
      <c r="AM98" s="758"/>
      <c r="AN98" s="764">
        <v>-9391953.2300000004</v>
      </c>
      <c r="AO98" s="762">
        <v>29450685.149999999</v>
      </c>
      <c r="AP98" s="759">
        <f t="shared" si="19"/>
        <v>20058731.919999998</v>
      </c>
      <c r="AQ98" s="775">
        <v>67131575.280000001</v>
      </c>
      <c r="AR98" s="759">
        <v>0</v>
      </c>
      <c r="AS98" s="759">
        <f t="shared" si="14"/>
        <v>239952311.97999999</v>
      </c>
      <c r="AT98" s="759">
        <f t="shared" si="15"/>
        <v>245309370.97999999</v>
      </c>
      <c r="AU98" s="760">
        <f t="shared" si="16"/>
        <v>0</v>
      </c>
      <c r="AV98" s="761">
        <f t="shared" si="22"/>
        <v>246606645.31</v>
      </c>
    </row>
    <row r="99" spans="1:48">
      <c r="A99" s="751">
        <v>91</v>
      </c>
      <c r="B99" s="752" t="s">
        <v>301</v>
      </c>
      <c r="C99" s="753" t="s">
        <v>334</v>
      </c>
      <c r="D99" s="774" t="s">
        <v>306</v>
      </c>
      <c r="E99" s="754">
        <v>9070761</v>
      </c>
      <c r="F99" s="755" t="s">
        <v>507</v>
      </c>
      <c r="G99" s="758"/>
      <c r="H99" s="758"/>
      <c r="I99" s="758">
        <v>5890560</v>
      </c>
      <c r="J99" s="758">
        <v>38583608.049999997</v>
      </c>
      <c r="K99" s="758"/>
      <c r="L99" s="757">
        <f t="shared" si="23"/>
        <v>44474168.049999997</v>
      </c>
      <c r="M99" s="758"/>
      <c r="N99" s="758">
        <v>628409301</v>
      </c>
      <c r="O99" s="758">
        <v>2626095.04</v>
      </c>
      <c r="P99" s="758">
        <v>81745985.439999998</v>
      </c>
      <c r="Q99" s="758">
        <v>70497687.040000007</v>
      </c>
      <c r="R99" s="758">
        <v>56284634</v>
      </c>
      <c r="S99" s="758">
        <v>29141772.140000001</v>
      </c>
      <c r="T99" s="758">
        <v>31221783.289999999</v>
      </c>
      <c r="U99" s="758">
        <v>15054720.08</v>
      </c>
      <c r="V99" s="758">
        <v>20000000</v>
      </c>
      <c r="W99" s="758"/>
      <c r="X99" s="758"/>
      <c r="Y99" s="758">
        <v>14140386</v>
      </c>
      <c r="Z99" s="758">
        <v>7334040.7999999998</v>
      </c>
      <c r="AA99" s="759">
        <f t="shared" si="17"/>
        <v>831802089.73000002</v>
      </c>
      <c r="AB99" s="759">
        <f t="shared" si="24"/>
        <v>124654315.10000001</v>
      </c>
      <c r="AC99" s="758">
        <v>24808000</v>
      </c>
      <c r="AD99" s="758">
        <v>762162.61</v>
      </c>
      <c r="AE99" s="758">
        <v>0</v>
      </c>
      <c r="AF99" s="758"/>
      <c r="AG99" s="759">
        <f t="shared" si="20"/>
        <v>731193612.01999998</v>
      </c>
      <c r="AH99" s="759">
        <f t="shared" si="21"/>
        <v>775667780.06999993</v>
      </c>
      <c r="AI99" s="758">
        <v>4378058.66</v>
      </c>
      <c r="AJ99" s="758"/>
      <c r="AK99" s="759">
        <v>5724678.6600000001</v>
      </c>
      <c r="AL99" s="767">
        <v>663406697.27999997</v>
      </c>
      <c r="AM99" s="758"/>
      <c r="AN99" s="758">
        <v>-77922644.849999994</v>
      </c>
      <c r="AO99" s="758">
        <v>13463407.949999999</v>
      </c>
      <c r="AP99" s="759">
        <f t="shared" si="19"/>
        <v>-64459236.899999991</v>
      </c>
      <c r="AQ99" s="767">
        <v>170995641.03</v>
      </c>
      <c r="AR99" s="759"/>
      <c r="AS99" s="759">
        <f>AL99+AM99+AP99+AQ99+AR99</f>
        <v>769943101.40999997</v>
      </c>
      <c r="AT99" s="759">
        <f t="shared" si="15"/>
        <v>775667780.06999993</v>
      </c>
      <c r="AU99" s="760">
        <f t="shared" si="16"/>
        <v>0</v>
      </c>
      <c r="AV99" s="761">
        <f t="shared" si="22"/>
        <v>856610089.73000002</v>
      </c>
    </row>
    <row r="100" spans="1:48">
      <c r="A100" s="751">
        <v>92</v>
      </c>
      <c r="B100" s="752" t="s">
        <v>301</v>
      </c>
      <c r="C100" s="765" t="s">
        <v>334</v>
      </c>
      <c r="D100" s="766" t="s">
        <v>486</v>
      </c>
      <c r="E100" s="754">
        <v>4139356</v>
      </c>
      <c r="F100" s="755" t="s">
        <v>507</v>
      </c>
      <c r="G100" s="756"/>
      <c r="H100" s="756"/>
      <c r="I100" s="756"/>
      <c r="J100" s="756"/>
      <c r="K100" s="758"/>
      <c r="L100" s="757">
        <f t="shared" si="23"/>
        <v>0</v>
      </c>
      <c r="M100" s="756"/>
      <c r="N100" s="756"/>
      <c r="O100" s="756"/>
      <c r="P100" s="756"/>
      <c r="Q100" s="756"/>
      <c r="R100" s="756"/>
      <c r="S100" s="756"/>
      <c r="T100" s="756"/>
      <c r="U100" s="756"/>
      <c r="V100" s="756"/>
      <c r="W100" s="756"/>
      <c r="X100" s="756"/>
      <c r="Y100" s="756"/>
      <c r="Z100" s="756"/>
      <c r="AA100" s="759">
        <f t="shared" si="17"/>
        <v>0</v>
      </c>
      <c r="AB100" s="759">
        <f t="shared" si="24"/>
        <v>0</v>
      </c>
      <c r="AC100" s="756"/>
      <c r="AD100" s="756"/>
      <c r="AE100" s="756"/>
      <c r="AF100" s="756"/>
      <c r="AG100" s="759">
        <f t="shared" si="20"/>
        <v>0</v>
      </c>
      <c r="AH100" s="759">
        <f t="shared" si="21"/>
        <v>0</v>
      </c>
      <c r="AI100" s="756"/>
      <c r="AJ100" s="756"/>
      <c r="AK100" s="759">
        <f t="shared" si="26"/>
        <v>0</v>
      </c>
      <c r="AL100" s="756">
        <v>0</v>
      </c>
      <c r="AM100" s="756"/>
      <c r="AN100" s="756"/>
      <c r="AO100" s="756"/>
      <c r="AP100" s="759">
        <f t="shared" si="19"/>
        <v>0</v>
      </c>
      <c r="AQ100" s="756"/>
      <c r="AR100" s="759"/>
      <c r="AS100" s="759">
        <f t="shared" si="14"/>
        <v>0</v>
      </c>
      <c r="AT100" s="759">
        <f t="shared" si="15"/>
        <v>0</v>
      </c>
      <c r="AU100" s="760">
        <f t="shared" si="16"/>
        <v>0</v>
      </c>
      <c r="AV100" s="761">
        <f t="shared" si="22"/>
        <v>0</v>
      </c>
    </row>
    <row r="101" spans="1:48">
      <c r="A101" s="155">
        <v>93</v>
      </c>
      <c r="B101" s="156" t="s">
        <v>301</v>
      </c>
      <c r="C101" s="157" t="s">
        <v>337</v>
      </c>
      <c r="D101" s="176" t="s">
        <v>303</v>
      </c>
      <c r="E101" s="354">
        <v>9070133</v>
      </c>
      <c r="F101" s="158" t="s">
        <v>507</v>
      </c>
      <c r="G101" s="164"/>
      <c r="H101" s="164"/>
      <c r="I101" s="164"/>
      <c r="J101" s="164"/>
      <c r="K101" s="162"/>
      <c r="L101" s="163">
        <f t="shared" si="23"/>
        <v>0</v>
      </c>
      <c r="M101" s="164"/>
      <c r="N101" s="164"/>
      <c r="O101" s="164"/>
      <c r="P101" s="164"/>
      <c r="Q101" s="164"/>
      <c r="R101" s="164"/>
      <c r="S101" s="164"/>
      <c r="T101" s="164"/>
      <c r="U101" s="164"/>
      <c r="V101" s="164"/>
      <c r="W101" s="164"/>
      <c r="X101" s="164"/>
      <c r="Y101" s="164"/>
      <c r="Z101" s="164"/>
      <c r="AA101" s="159">
        <f t="shared" si="17"/>
        <v>0</v>
      </c>
      <c r="AB101" s="159">
        <f t="shared" si="24"/>
        <v>0</v>
      </c>
      <c r="AC101" s="164"/>
      <c r="AD101" s="164"/>
      <c r="AE101" s="164"/>
      <c r="AF101" s="164"/>
      <c r="AG101" s="159">
        <f t="shared" si="20"/>
        <v>0</v>
      </c>
      <c r="AH101" s="159">
        <f t="shared" si="21"/>
        <v>0</v>
      </c>
      <c r="AI101" s="164"/>
      <c r="AJ101" s="164"/>
      <c r="AK101" s="159">
        <f t="shared" si="26"/>
        <v>0</v>
      </c>
      <c r="AL101" s="164">
        <v>2759843885.75</v>
      </c>
      <c r="AM101" s="164"/>
      <c r="AN101" s="164"/>
      <c r="AO101" s="164"/>
      <c r="AP101" s="159">
        <f t="shared" si="19"/>
        <v>0</v>
      </c>
      <c r="AQ101" s="164">
        <v>6516047</v>
      </c>
      <c r="AR101" s="159"/>
      <c r="AS101" s="159">
        <f t="shared" si="14"/>
        <v>2766359932.75</v>
      </c>
      <c r="AT101" s="159">
        <f>AS101+AK101</f>
        <v>2766359932.75</v>
      </c>
      <c r="AU101" s="165">
        <f t="shared" si="16"/>
        <v>-2766359932.75</v>
      </c>
      <c r="AV101" s="166">
        <f t="shared" si="22"/>
        <v>0</v>
      </c>
    </row>
    <row r="102" spans="1:48">
      <c r="A102" s="155">
        <v>94</v>
      </c>
      <c r="B102" s="156" t="s">
        <v>301</v>
      </c>
      <c r="C102" s="157" t="s">
        <v>337</v>
      </c>
      <c r="D102" s="176" t="s">
        <v>305</v>
      </c>
      <c r="E102" s="354">
        <v>9070133</v>
      </c>
      <c r="F102" s="158" t="s">
        <v>507</v>
      </c>
      <c r="G102" s="164"/>
      <c r="H102" s="164"/>
      <c r="I102" s="164"/>
      <c r="J102" s="164"/>
      <c r="K102" s="162"/>
      <c r="L102" s="163">
        <f t="shared" si="23"/>
        <v>0</v>
      </c>
      <c r="M102" s="164"/>
      <c r="N102" s="164"/>
      <c r="O102" s="164"/>
      <c r="P102" s="164"/>
      <c r="Q102" s="164"/>
      <c r="R102" s="164"/>
      <c r="S102" s="164"/>
      <c r="T102" s="164"/>
      <c r="U102" s="164"/>
      <c r="V102" s="164"/>
      <c r="W102" s="164"/>
      <c r="X102" s="164"/>
      <c r="Y102" s="164"/>
      <c r="Z102" s="164"/>
      <c r="AA102" s="159">
        <f t="shared" si="17"/>
        <v>0</v>
      </c>
      <c r="AB102" s="159">
        <f t="shared" si="24"/>
        <v>0</v>
      </c>
      <c r="AC102" s="164"/>
      <c r="AD102" s="164"/>
      <c r="AE102" s="164"/>
      <c r="AF102" s="164"/>
      <c r="AG102" s="159">
        <f t="shared" si="20"/>
        <v>0</v>
      </c>
      <c r="AH102" s="159">
        <f t="shared" si="21"/>
        <v>0</v>
      </c>
      <c r="AI102" s="164"/>
      <c r="AJ102" s="164"/>
      <c r="AK102" s="159">
        <f t="shared" si="26"/>
        <v>0</v>
      </c>
      <c r="AL102" s="164">
        <v>971278</v>
      </c>
      <c r="AM102" s="164"/>
      <c r="AN102" s="164"/>
      <c r="AO102" s="164"/>
      <c r="AP102" s="159">
        <f t="shared" si="19"/>
        <v>0</v>
      </c>
      <c r="AQ102" s="164"/>
      <c r="AR102" s="159"/>
      <c r="AS102" s="159">
        <f t="shared" si="14"/>
        <v>971278</v>
      </c>
      <c r="AT102" s="159">
        <f t="shared" si="15"/>
        <v>971278</v>
      </c>
      <c r="AU102" s="165">
        <f t="shared" si="16"/>
        <v>-971278</v>
      </c>
      <c r="AV102" s="166">
        <f t="shared" si="22"/>
        <v>0</v>
      </c>
    </row>
    <row r="103" spans="1:48">
      <c r="A103" s="155">
        <v>95</v>
      </c>
      <c r="B103" s="156" t="s">
        <v>301</v>
      </c>
      <c r="C103" s="157" t="s">
        <v>337</v>
      </c>
      <c r="D103" s="176" t="s">
        <v>308</v>
      </c>
      <c r="E103" s="354">
        <v>9070141</v>
      </c>
      <c r="F103" s="158" t="s">
        <v>507</v>
      </c>
      <c r="G103" s="164"/>
      <c r="H103" s="164"/>
      <c r="I103" s="164"/>
      <c r="J103" s="164"/>
      <c r="K103" s="162"/>
      <c r="L103" s="163">
        <f t="shared" si="23"/>
        <v>0</v>
      </c>
      <c r="M103" s="164"/>
      <c r="N103" s="164"/>
      <c r="O103" s="164"/>
      <c r="P103" s="164"/>
      <c r="Q103" s="164"/>
      <c r="R103" s="164"/>
      <c r="S103" s="164"/>
      <c r="T103" s="164"/>
      <c r="U103" s="164"/>
      <c r="V103" s="164"/>
      <c r="W103" s="164"/>
      <c r="X103" s="164"/>
      <c r="Y103" s="164"/>
      <c r="Z103" s="164"/>
      <c r="AA103" s="159">
        <f t="shared" si="17"/>
        <v>0</v>
      </c>
      <c r="AB103" s="159">
        <f t="shared" si="24"/>
        <v>0</v>
      </c>
      <c r="AC103" s="164"/>
      <c r="AD103" s="164"/>
      <c r="AE103" s="164"/>
      <c r="AF103" s="164"/>
      <c r="AG103" s="159">
        <f t="shared" si="20"/>
        <v>0</v>
      </c>
      <c r="AH103" s="159">
        <f t="shared" si="21"/>
        <v>0</v>
      </c>
      <c r="AI103" s="164"/>
      <c r="AJ103" s="164"/>
      <c r="AK103" s="159">
        <f t="shared" si="26"/>
        <v>0</v>
      </c>
      <c r="AL103" s="164">
        <v>723384760.46000004</v>
      </c>
      <c r="AM103" s="164"/>
      <c r="AN103" s="164"/>
      <c r="AO103" s="164"/>
      <c r="AP103" s="159">
        <f t="shared" si="19"/>
        <v>0</v>
      </c>
      <c r="AQ103" s="164">
        <v>146358614.78999999</v>
      </c>
      <c r="AR103" s="159"/>
      <c r="AS103" s="159">
        <f t="shared" si="14"/>
        <v>869743375.25</v>
      </c>
      <c r="AT103" s="159">
        <f t="shared" si="15"/>
        <v>869743375.25</v>
      </c>
      <c r="AU103" s="165">
        <f t="shared" si="16"/>
        <v>-869743375.25</v>
      </c>
      <c r="AV103" s="166">
        <f t="shared" si="22"/>
        <v>0</v>
      </c>
    </row>
    <row r="104" spans="1:48">
      <c r="A104" s="155">
        <v>96</v>
      </c>
      <c r="B104" s="156" t="s">
        <v>301</v>
      </c>
      <c r="C104" s="157" t="s">
        <v>337</v>
      </c>
      <c r="D104" s="176" t="s">
        <v>338</v>
      </c>
      <c r="E104" s="354">
        <v>9070125</v>
      </c>
      <c r="F104" s="158" t="s">
        <v>507</v>
      </c>
      <c r="G104" s="164"/>
      <c r="H104" s="164"/>
      <c r="I104" s="164"/>
      <c r="J104" s="164"/>
      <c r="K104" s="162"/>
      <c r="L104" s="163">
        <f t="shared" si="23"/>
        <v>0</v>
      </c>
      <c r="M104" s="164"/>
      <c r="N104" s="164"/>
      <c r="O104" s="164"/>
      <c r="P104" s="164"/>
      <c r="Q104" s="164"/>
      <c r="R104" s="164"/>
      <c r="S104" s="164"/>
      <c r="T104" s="164"/>
      <c r="U104" s="164"/>
      <c r="V104" s="164"/>
      <c r="W104" s="164"/>
      <c r="X104" s="164"/>
      <c r="Y104" s="164"/>
      <c r="Z104" s="164"/>
      <c r="AA104" s="159">
        <f t="shared" si="17"/>
        <v>0</v>
      </c>
      <c r="AB104" s="159">
        <f t="shared" si="24"/>
        <v>0</v>
      </c>
      <c r="AC104" s="164"/>
      <c r="AD104" s="164"/>
      <c r="AE104" s="164"/>
      <c r="AF104" s="164"/>
      <c r="AG104" s="159">
        <f t="shared" si="20"/>
        <v>0</v>
      </c>
      <c r="AH104" s="159">
        <f t="shared" si="21"/>
        <v>0</v>
      </c>
      <c r="AI104" s="164"/>
      <c r="AJ104" s="164"/>
      <c r="AK104" s="159">
        <f t="shared" si="26"/>
        <v>0</v>
      </c>
      <c r="AL104" s="164">
        <v>131314601</v>
      </c>
      <c r="AM104" s="164"/>
      <c r="AN104" s="164"/>
      <c r="AO104" s="164"/>
      <c r="AP104" s="159">
        <f t="shared" si="19"/>
        <v>0</v>
      </c>
      <c r="AQ104" s="164">
        <v>34966737.560000002</v>
      </c>
      <c r="AR104" s="159"/>
      <c r="AS104" s="159">
        <f t="shared" si="14"/>
        <v>166281338.56</v>
      </c>
      <c r="AT104" s="159">
        <f t="shared" si="15"/>
        <v>166281338.56</v>
      </c>
      <c r="AU104" s="165">
        <f t="shared" si="16"/>
        <v>-166281338.56</v>
      </c>
      <c r="AV104" s="166">
        <f t="shared" si="22"/>
        <v>0</v>
      </c>
    </row>
    <row r="105" spans="1:48">
      <c r="A105" s="155">
        <v>97</v>
      </c>
      <c r="B105" s="156" t="s">
        <v>301</v>
      </c>
      <c r="C105" s="157" t="s">
        <v>337</v>
      </c>
      <c r="D105" s="176" t="s">
        <v>307</v>
      </c>
      <c r="E105" s="354">
        <v>9070117</v>
      </c>
      <c r="F105" s="158" t="s">
        <v>507</v>
      </c>
      <c r="G105" s="164"/>
      <c r="H105" s="164"/>
      <c r="I105" s="164"/>
      <c r="J105" s="164"/>
      <c r="K105" s="162"/>
      <c r="L105" s="163">
        <f t="shared" si="23"/>
        <v>0</v>
      </c>
      <c r="M105" s="164"/>
      <c r="N105" s="164"/>
      <c r="O105" s="164"/>
      <c r="P105" s="164"/>
      <c r="Q105" s="164"/>
      <c r="R105" s="164"/>
      <c r="S105" s="164"/>
      <c r="T105" s="164"/>
      <c r="U105" s="164"/>
      <c r="V105" s="164"/>
      <c r="W105" s="164"/>
      <c r="X105" s="164"/>
      <c r="Y105" s="164"/>
      <c r="Z105" s="164"/>
      <c r="AA105" s="159">
        <f t="shared" si="17"/>
        <v>0</v>
      </c>
      <c r="AB105" s="159">
        <f t="shared" si="24"/>
        <v>0</v>
      </c>
      <c r="AC105" s="164"/>
      <c r="AD105" s="164"/>
      <c r="AE105" s="164"/>
      <c r="AF105" s="164"/>
      <c r="AG105" s="159">
        <f t="shared" si="20"/>
        <v>0</v>
      </c>
      <c r="AH105" s="159">
        <f t="shared" si="21"/>
        <v>0</v>
      </c>
      <c r="AI105" s="164"/>
      <c r="AJ105" s="164"/>
      <c r="AK105" s="159">
        <f t="shared" si="26"/>
        <v>0</v>
      </c>
      <c r="AL105" s="164">
        <v>65274634</v>
      </c>
      <c r="AM105" s="164"/>
      <c r="AN105" s="164"/>
      <c r="AO105" s="164"/>
      <c r="AP105" s="159">
        <f>AN105+AO105</f>
        <v>0</v>
      </c>
      <c r="AQ105" s="164">
        <v>790771</v>
      </c>
      <c r="AR105" s="159"/>
      <c r="AS105" s="159">
        <f t="shared" si="14"/>
        <v>66065405</v>
      </c>
      <c r="AT105" s="159">
        <f t="shared" si="15"/>
        <v>66065405</v>
      </c>
      <c r="AU105" s="165">
        <f t="shared" si="16"/>
        <v>-66065405</v>
      </c>
      <c r="AV105" s="166">
        <f t="shared" si="22"/>
        <v>0</v>
      </c>
    </row>
    <row r="106" spans="1:48">
      <c r="A106" s="155">
        <v>98</v>
      </c>
      <c r="B106" s="156" t="s">
        <v>301</v>
      </c>
      <c r="C106" s="157" t="s">
        <v>337</v>
      </c>
      <c r="D106" s="176" t="s">
        <v>309</v>
      </c>
      <c r="E106" s="354">
        <v>4123794</v>
      </c>
      <c r="F106" s="158" t="s">
        <v>507</v>
      </c>
      <c r="G106" s="164"/>
      <c r="H106" s="164"/>
      <c r="I106" s="164"/>
      <c r="J106" s="164"/>
      <c r="K106" s="162"/>
      <c r="L106" s="163">
        <f t="shared" si="23"/>
        <v>0</v>
      </c>
      <c r="M106" s="164"/>
      <c r="N106" s="164"/>
      <c r="O106" s="164"/>
      <c r="P106" s="164"/>
      <c r="Q106" s="164"/>
      <c r="R106" s="164"/>
      <c r="S106" s="164"/>
      <c r="T106" s="164"/>
      <c r="U106" s="164"/>
      <c r="V106" s="164"/>
      <c r="W106" s="164"/>
      <c r="X106" s="164"/>
      <c r="Y106" s="164"/>
      <c r="Z106" s="164"/>
      <c r="AA106" s="159">
        <f t="shared" si="17"/>
        <v>0</v>
      </c>
      <c r="AB106" s="159">
        <f t="shared" si="24"/>
        <v>0</v>
      </c>
      <c r="AC106" s="164"/>
      <c r="AD106" s="164"/>
      <c r="AE106" s="164"/>
      <c r="AF106" s="164"/>
      <c r="AG106" s="159">
        <f t="shared" si="20"/>
        <v>0</v>
      </c>
      <c r="AH106" s="159">
        <f t="shared" si="21"/>
        <v>0</v>
      </c>
      <c r="AI106" s="164"/>
      <c r="AJ106" s="164"/>
      <c r="AK106" s="159">
        <f t="shared" si="26"/>
        <v>0</v>
      </c>
      <c r="AL106" s="164">
        <v>134047864.37</v>
      </c>
      <c r="AM106" s="164"/>
      <c r="AN106" s="164"/>
      <c r="AO106" s="164"/>
      <c r="AP106" s="159">
        <f t="shared" si="19"/>
        <v>0</v>
      </c>
      <c r="AQ106" s="164">
        <v>11808522</v>
      </c>
      <c r="AR106" s="159"/>
      <c r="AS106" s="159">
        <f t="shared" si="14"/>
        <v>145856386.37</v>
      </c>
      <c r="AT106" s="159">
        <f t="shared" si="15"/>
        <v>145856386.37</v>
      </c>
      <c r="AU106" s="165">
        <f t="shared" si="16"/>
        <v>-145856386.37</v>
      </c>
      <c r="AV106" s="166">
        <f t="shared" si="22"/>
        <v>0</v>
      </c>
    </row>
    <row r="107" spans="1:48">
      <c r="A107" s="155">
        <v>99</v>
      </c>
      <c r="B107" s="156" t="s">
        <v>301</v>
      </c>
      <c r="C107" s="173" t="s">
        <v>337</v>
      </c>
      <c r="D107" s="186" t="s">
        <v>487</v>
      </c>
      <c r="E107" s="354">
        <v>4136373</v>
      </c>
      <c r="F107" s="158" t="s">
        <v>507</v>
      </c>
      <c r="G107" s="178"/>
      <c r="H107" s="159"/>
      <c r="I107" s="159"/>
      <c r="J107" s="159"/>
      <c r="K107" s="159"/>
      <c r="L107" s="163">
        <f t="shared" si="23"/>
        <v>0</v>
      </c>
      <c r="M107" s="159"/>
      <c r="N107" s="159"/>
      <c r="O107" s="159"/>
      <c r="P107" s="159"/>
      <c r="Q107" s="159"/>
      <c r="R107" s="159"/>
      <c r="S107" s="159"/>
      <c r="T107" s="159"/>
      <c r="U107" s="159"/>
      <c r="V107" s="159"/>
      <c r="W107" s="159"/>
      <c r="X107" s="159"/>
      <c r="Y107" s="159"/>
      <c r="Z107" s="159"/>
      <c r="AA107" s="159">
        <f t="shared" si="17"/>
        <v>0</v>
      </c>
      <c r="AB107" s="159">
        <f t="shared" si="24"/>
        <v>0</v>
      </c>
      <c r="AC107" s="159"/>
      <c r="AD107" s="159"/>
      <c r="AE107" s="159"/>
      <c r="AF107" s="159"/>
      <c r="AG107" s="159">
        <f t="shared" si="20"/>
        <v>0</v>
      </c>
      <c r="AH107" s="159">
        <f t="shared" si="21"/>
        <v>0</v>
      </c>
      <c r="AI107" s="159"/>
      <c r="AJ107" s="159"/>
      <c r="AK107" s="159">
        <f t="shared" si="26"/>
        <v>0</v>
      </c>
      <c r="AL107" s="159">
        <v>6183860</v>
      </c>
      <c r="AM107" s="159"/>
      <c r="AN107" s="159"/>
      <c r="AO107" s="159"/>
      <c r="AP107" s="159">
        <f t="shared" si="19"/>
        <v>0</v>
      </c>
      <c r="AQ107" s="159"/>
      <c r="AR107" s="159"/>
      <c r="AS107" s="159">
        <f t="shared" si="14"/>
        <v>6183860</v>
      </c>
      <c r="AT107" s="159">
        <f t="shared" si="15"/>
        <v>6183860</v>
      </c>
      <c r="AU107" s="165">
        <f t="shared" si="16"/>
        <v>-6183860</v>
      </c>
      <c r="AV107" s="166">
        <f t="shared" si="22"/>
        <v>0</v>
      </c>
    </row>
    <row r="108" spans="1:48">
      <c r="A108" s="155">
        <v>100</v>
      </c>
      <c r="B108" s="156" t="s">
        <v>301</v>
      </c>
      <c r="C108" s="173" t="s">
        <v>337</v>
      </c>
      <c r="D108" s="186" t="s">
        <v>488</v>
      </c>
      <c r="E108" s="354">
        <v>4128141</v>
      </c>
      <c r="F108" s="158" t="s">
        <v>507</v>
      </c>
      <c r="G108" s="159"/>
      <c r="H108" s="159"/>
      <c r="I108" s="159"/>
      <c r="J108" s="159"/>
      <c r="K108" s="159"/>
      <c r="L108" s="163">
        <f t="shared" si="23"/>
        <v>0</v>
      </c>
      <c r="M108" s="159"/>
      <c r="N108" s="159"/>
      <c r="O108" s="159"/>
      <c r="P108" s="159"/>
      <c r="Q108" s="159"/>
      <c r="R108" s="159"/>
      <c r="S108" s="159"/>
      <c r="T108" s="159"/>
      <c r="U108" s="159"/>
      <c r="V108" s="159"/>
      <c r="W108" s="159"/>
      <c r="X108" s="159"/>
      <c r="Y108" s="159"/>
      <c r="Z108" s="159"/>
      <c r="AA108" s="159">
        <f t="shared" si="17"/>
        <v>0</v>
      </c>
      <c r="AB108" s="159">
        <f t="shared" si="24"/>
        <v>0</v>
      </c>
      <c r="AC108" s="159"/>
      <c r="AD108" s="159"/>
      <c r="AE108" s="159"/>
      <c r="AF108" s="159"/>
      <c r="AG108" s="159">
        <f t="shared" si="20"/>
        <v>0</v>
      </c>
      <c r="AH108" s="159">
        <f t="shared" si="21"/>
        <v>0</v>
      </c>
      <c r="AI108" s="159"/>
      <c r="AJ108" s="159"/>
      <c r="AK108" s="159">
        <f t="shared" si="26"/>
        <v>0</v>
      </c>
      <c r="AL108" s="159">
        <v>184559863.30000001</v>
      </c>
      <c r="AM108" s="159"/>
      <c r="AN108" s="159"/>
      <c r="AO108" s="159"/>
      <c r="AP108" s="159">
        <f t="shared" si="19"/>
        <v>0</v>
      </c>
      <c r="AQ108" s="159"/>
      <c r="AR108" s="159"/>
      <c r="AS108" s="159">
        <f t="shared" si="14"/>
        <v>184559863.30000001</v>
      </c>
      <c r="AT108" s="159">
        <f t="shared" si="15"/>
        <v>184559863.30000001</v>
      </c>
      <c r="AU108" s="165">
        <f t="shared" si="16"/>
        <v>-184559863.30000001</v>
      </c>
      <c r="AV108" s="166">
        <f t="shared" si="22"/>
        <v>0</v>
      </c>
    </row>
    <row r="109" spans="1:48">
      <c r="A109" s="155">
        <v>101</v>
      </c>
      <c r="B109" s="156" t="s">
        <v>301</v>
      </c>
      <c r="C109" s="157" t="s">
        <v>341</v>
      </c>
      <c r="D109" s="176" t="s">
        <v>303</v>
      </c>
      <c r="E109" s="354">
        <v>9072284</v>
      </c>
      <c r="F109" s="158" t="s">
        <v>507</v>
      </c>
      <c r="G109" s="164"/>
      <c r="H109" s="164"/>
      <c r="I109" s="164"/>
      <c r="J109" s="164"/>
      <c r="K109" s="164"/>
      <c r="L109" s="163">
        <f t="shared" si="23"/>
        <v>0</v>
      </c>
      <c r="M109" s="164"/>
      <c r="N109" s="164"/>
      <c r="O109" s="164"/>
      <c r="P109" s="164"/>
      <c r="Q109" s="164"/>
      <c r="R109" s="164"/>
      <c r="S109" s="164"/>
      <c r="T109" s="164"/>
      <c r="U109" s="164"/>
      <c r="V109" s="164"/>
      <c r="W109" s="164"/>
      <c r="X109" s="164"/>
      <c r="Y109" s="164"/>
      <c r="Z109" s="164"/>
      <c r="AA109" s="159">
        <f t="shared" si="17"/>
        <v>0</v>
      </c>
      <c r="AB109" s="159">
        <f t="shared" si="12"/>
        <v>0</v>
      </c>
      <c r="AC109" s="164"/>
      <c r="AD109" s="164"/>
      <c r="AE109" s="164"/>
      <c r="AF109" s="164"/>
      <c r="AG109" s="159">
        <f t="shared" si="20"/>
        <v>0</v>
      </c>
      <c r="AH109" s="159">
        <f t="shared" si="21"/>
        <v>0</v>
      </c>
      <c r="AI109" s="164"/>
      <c r="AJ109" s="162"/>
      <c r="AK109" s="159">
        <f t="shared" ref="AK109:AK171" si="27">AI109+AJ109</f>
        <v>0</v>
      </c>
      <c r="AL109" s="164">
        <v>500639687.41000003</v>
      </c>
      <c r="AM109" s="162"/>
      <c r="AN109" s="164"/>
      <c r="AO109" s="164"/>
      <c r="AP109" s="159">
        <f t="shared" si="19"/>
        <v>0</v>
      </c>
      <c r="AQ109" s="164">
        <v>43968845</v>
      </c>
      <c r="AR109" s="159"/>
      <c r="AS109" s="159">
        <f t="shared" si="14"/>
        <v>544608532.41000009</v>
      </c>
      <c r="AT109" s="159">
        <f t="shared" si="15"/>
        <v>544608532.41000009</v>
      </c>
      <c r="AU109" s="165">
        <f t="shared" si="16"/>
        <v>-544608532.41000009</v>
      </c>
      <c r="AV109" s="166">
        <f t="shared" si="22"/>
        <v>0</v>
      </c>
    </row>
    <row r="110" spans="1:48">
      <c r="A110" s="155">
        <v>102</v>
      </c>
      <c r="B110" s="156" t="s">
        <v>301</v>
      </c>
      <c r="C110" s="157" t="s">
        <v>341</v>
      </c>
      <c r="D110" s="176" t="s">
        <v>305</v>
      </c>
      <c r="E110" s="354"/>
      <c r="F110" s="158" t="s">
        <v>507</v>
      </c>
      <c r="G110" s="164"/>
      <c r="H110" s="164"/>
      <c r="I110" s="164"/>
      <c r="J110" s="164"/>
      <c r="K110" s="164"/>
      <c r="L110" s="163">
        <f t="shared" si="23"/>
        <v>0</v>
      </c>
      <c r="M110" s="164"/>
      <c r="N110" s="164"/>
      <c r="O110" s="164"/>
      <c r="P110" s="164"/>
      <c r="Q110" s="164"/>
      <c r="R110" s="164"/>
      <c r="S110" s="164"/>
      <c r="T110" s="164"/>
      <c r="U110" s="164"/>
      <c r="V110" s="164"/>
      <c r="W110" s="164"/>
      <c r="X110" s="164"/>
      <c r="Y110" s="164"/>
      <c r="Z110" s="164"/>
      <c r="AA110" s="159">
        <f t="shared" si="17"/>
        <v>0</v>
      </c>
      <c r="AB110" s="159">
        <f t="shared" si="12"/>
        <v>0</v>
      </c>
      <c r="AC110" s="164"/>
      <c r="AD110" s="164"/>
      <c r="AE110" s="164"/>
      <c r="AF110" s="164"/>
      <c r="AG110" s="159">
        <f t="shared" si="20"/>
        <v>0</v>
      </c>
      <c r="AH110" s="159">
        <f t="shared" si="21"/>
        <v>0</v>
      </c>
      <c r="AI110" s="164"/>
      <c r="AJ110" s="162"/>
      <c r="AK110" s="159">
        <f t="shared" si="27"/>
        <v>0</v>
      </c>
      <c r="AL110" s="164"/>
      <c r="AM110" s="162"/>
      <c r="AN110" s="164"/>
      <c r="AO110" s="164"/>
      <c r="AP110" s="159">
        <f t="shared" si="19"/>
        <v>0</v>
      </c>
      <c r="AQ110" s="164"/>
      <c r="AR110" s="159"/>
      <c r="AS110" s="159">
        <f t="shared" si="14"/>
        <v>0</v>
      </c>
      <c r="AT110" s="159">
        <f t="shared" si="15"/>
        <v>0</v>
      </c>
      <c r="AU110" s="165">
        <f t="shared" si="16"/>
        <v>0</v>
      </c>
      <c r="AV110" s="166">
        <f t="shared" si="22"/>
        <v>0</v>
      </c>
    </row>
    <row r="111" spans="1:48">
      <c r="A111" s="155">
        <v>103</v>
      </c>
      <c r="B111" s="156" t="s">
        <v>301</v>
      </c>
      <c r="C111" s="157" t="s">
        <v>341</v>
      </c>
      <c r="D111" s="176" t="s">
        <v>308</v>
      </c>
      <c r="E111" s="354">
        <v>9072292</v>
      </c>
      <c r="F111" s="158" t="s">
        <v>507</v>
      </c>
      <c r="G111" s="164"/>
      <c r="H111" s="164"/>
      <c r="I111" s="164"/>
      <c r="J111" s="164"/>
      <c r="K111" s="162"/>
      <c r="L111" s="163">
        <f t="shared" si="23"/>
        <v>0</v>
      </c>
      <c r="M111" s="164"/>
      <c r="N111" s="164"/>
      <c r="O111" s="164"/>
      <c r="P111" s="164"/>
      <c r="Q111" s="164"/>
      <c r="R111" s="164"/>
      <c r="S111" s="164"/>
      <c r="T111" s="164"/>
      <c r="U111" s="164"/>
      <c r="V111" s="164"/>
      <c r="W111" s="164"/>
      <c r="X111" s="164"/>
      <c r="Y111" s="164"/>
      <c r="Z111" s="164"/>
      <c r="AA111" s="159">
        <f t="shared" si="17"/>
        <v>0</v>
      </c>
      <c r="AB111" s="159">
        <f t="shared" si="12"/>
        <v>0</v>
      </c>
      <c r="AC111" s="164"/>
      <c r="AD111" s="164"/>
      <c r="AE111" s="164"/>
      <c r="AF111" s="164"/>
      <c r="AG111" s="159">
        <f t="shared" si="20"/>
        <v>0</v>
      </c>
      <c r="AH111" s="159">
        <f t="shared" si="21"/>
        <v>0</v>
      </c>
      <c r="AI111" s="164"/>
      <c r="AJ111" s="164"/>
      <c r="AK111" s="159">
        <f t="shared" si="27"/>
        <v>0</v>
      </c>
      <c r="AL111" s="164">
        <v>186698816</v>
      </c>
      <c r="AM111" s="164"/>
      <c r="AN111" s="164"/>
      <c r="AO111" s="164"/>
      <c r="AP111" s="159">
        <f t="shared" si="19"/>
        <v>0</v>
      </c>
      <c r="AQ111" s="164">
        <v>238817510</v>
      </c>
      <c r="AR111" s="159"/>
      <c r="AS111" s="159">
        <f t="shared" si="14"/>
        <v>425516326</v>
      </c>
      <c r="AT111" s="159">
        <f t="shared" si="15"/>
        <v>425516326</v>
      </c>
      <c r="AU111" s="165">
        <f t="shared" si="16"/>
        <v>-425516326</v>
      </c>
      <c r="AV111" s="166">
        <f t="shared" si="22"/>
        <v>0</v>
      </c>
    </row>
    <row r="112" spans="1:48">
      <c r="A112" s="155">
        <v>104</v>
      </c>
      <c r="B112" s="156" t="s">
        <v>301</v>
      </c>
      <c r="C112" s="157" t="s">
        <v>341</v>
      </c>
      <c r="D112" s="176" t="s">
        <v>309</v>
      </c>
      <c r="E112" s="354">
        <v>4123425</v>
      </c>
      <c r="F112" s="158" t="s">
        <v>507</v>
      </c>
      <c r="G112" s="164"/>
      <c r="H112" s="164"/>
      <c r="I112" s="164"/>
      <c r="J112" s="164"/>
      <c r="K112" s="162"/>
      <c r="L112" s="163">
        <f t="shared" si="23"/>
        <v>0</v>
      </c>
      <c r="M112" s="164"/>
      <c r="N112" s="164"/>
      <c r="O112" s="164"/>
      <c r="P112" s="164"/>
      <c r="Q112" s="164"/>
      <c r="R112" s="164"/>
      <c r="S112" s="164"/>
      <c r="T112" s="164"/>
      <c r="U112" s="164"/>
      <c r="V112" s="164"/>
      <c r="W112" s="164"/>
      <c r="X112" s="164"/>
      <c r="Y112" s="164"/>
      <c r="Z112" s="164"/>
      <c r="AA112" s="159">
        <f t="shared" si="17"/>
        <v>0</v>
      </c>
      <c r="AB112" s="159">
        <f t="shared" si="12"/>
        <v>0</v>
      </c>
      <c r="AC112" s="164"/>
      <c r="AD112" s="164"/>
      <c r="AE112" s="164"/>
      <c r="AF112" s="164"/>
      <c r="AG112" s="159">
        <f t="shared" si="20"/>
        <v>0</v>
      </c>
      <c r="AH112" s="159">
        <f t="shared" si="21"/>
        <v>0</v>
      </c>
      <c r="AI112" s="164"/>
      <c r="AJ112" s="164"/>
      <c r="AK112" s="159">
        <f t="shared" si="27"/>
        <v>0</v>
      </c>
      <c r="AL112" s="164">
        <v>393434868.69999999</v>
      </c>
      <c r="AM112" s="164"/>
      <c r="AN112" s="164"/>
      <c r="AO112" s="164"/>
      <c r="AP112" s="159">
        <f t="shared" si="19"/>
        <v>0</v>
      </c>
      <c r="AQ112" s="164">
        <v>1237837</v>
      </c>
      <c r="AR112" s="159"/>
      <c r="AS112" s="159">
        <f t="shared" si="14"/>
        <v>394672705.69999999</v>
      </c>
      <c r="AT112" s="159">
        <f t="shared" si="15"/>
        <v>394672705.69999999</v>
      </c>
      <c r="AU112" s="165">
        <f t="shared" si="16"/>
        <v>-394672705.69999999</v>
      </c>
      <c r="AV112" s="166">
        <f t="shared" si="22"/>
        <v>0</v>
      </c>
    </row>
    <row r="113" spans="1:48">
      <c r="A113" s="155">
        <v>105</v>
      </c>
      <c r="B113" s="156" t="s">
        <v>301</v>
      </c>
      <c r="C113" s="157" t="s">
        <v>341</v>
      </c>
      <c r="D113" s="176" t="s">
        <v>307</v>
      </c>
      <c r="E113" s="354">
        <v>9072306</v>
      </c>
      <c r="F113" s="158" t="s">
        <v>507</v>
      </c>
      <c r="G113" s="164"/>
      <c r="H113" s="164"/>
      <c r="I113" s="164"/>
      <c r="J113" s="164"/>
      <c r="K113" s="162"/>
      <c r="L113" s="163">
        <f t="shared" si="23"/>
        <v>0</v>
      </c>
      <c r="M113" s="164"/>
      <c r="N113" s="164"/>
      <c r="O113" s="164"/>
      <c r="P113" s="164"/>
      <c r="Q113" s="164"/>
      <c r="R113" s="164"/>
      <c r="S113" s="164"/>
      <c r="T113" s="164"/>
      <c r="U113" s="164"/>
      <c r="V113" s="164"/>
      <c r="W113" s="164"/>
      <c r="X113" s="164"/>
      <c r="Y113" s="164"/>
      <c r="Z113" s="164"/>
      <c r="AA113" s="159">
        <f t="shared" si="17"/>
        <v>0</v>
      </c>
      <c r="AB113" s="159">
        <f t="shared" si="12"/>
        <v>0</v>
      </c>
      <c r="AC113" s="164"/>
      <c r="AD113" s="164"/>
      <c r="AE113" s="164"/>
      <c r="AF113" s="164"/>
      <c r="AG113" s="159">
        <f t="shared" si="20"/>
        <v>0</v>
      </c>
      <c r="AH113" s="159">
        <f t="shared" si="21"/>
        <v>0</v>
      </c>
      <c r="AI113" s="164"/>
      <c r="AJ113" s="164"/>
      <c r="AK113" s="159">
        <f t="shared" si="27"/>
        <v>0</v>
      </c>
      <c r="AL113" s="164">
        <v>63680559.460000001</v>
      </c>
      <c r="AM113" s="164"/>
      <c r="AN113" s="164"/>
      <c r="AO113" s="164"/>
      <c r="AP113" s="159">
        <f t="shared" si="19"/>
        <v>0</v>
      </c>
      <c r="AQ113" s="164">
        <v>300250</v>
      </c>
      <c r="AR113" s="159"/>
      <c r="AS113" s="159">
        <f t="shared" si="14"/>
        <v>63980809.460000001</v>
      </c>
      <c r="AT113" s="159">
        <f t="shared" si="15"/>
        <v>63980809.460000001</v>
      </c>
      <c r="AU113" s="165">
        <f t="shared" si="16"/>
        <v>-63980809.460000001</v>
      </c>
      <c r="AV113" s="166">
        <f t="shared" si="22"/>
        <v>0</v>
      </c>
    </row>
    <row r="114" spans="1:48">
      <c r="A114" s="155">
        <v>106</v>
      </c>
      <c r="B114" s="177" t="s">
        <v>301</v>
      </c>
      <c r="C114" s="177" t="s">
        <v>341</v>
      </c>
      <c r="D114" s="333" t="s">
        <v>306</v>
      </c>
      <c r="E114" s="354">
        <v>9072322</v>
      </c>
      <c r="F114" s="158" t="s">
        <v>507</v>
      </c>
      <c r="G114" s="164"/>
      <c r="H114" s="164"/>
      <c r="I114" s="164"/>
      <c r="J114" s="164"/>
      <c r="K114" s="164"/>
      <c r="L114" s="163">
        <f t="shared" si="23"/>
        <v>0</v>
      </c>
      <c r="M114" s="164"/>
      <c r="N114" s="164"/>
      <c r="O114" s="164"/>
      <c r="P114" s="164"/>
      <c r="Q114" s="164"/>
      <c r="R114" s="164"/>
      <c r="S114" s="164"/>
      <c r="T114" s="164"/>
      <c r="U114" s="164"/>
      <c r="V114" s="164"/>
      <c r="W114" s="164"/>
      <c r="X114" s="164"/>
      <c r="Y114" s="164"/>
      <c r="Z114" s="164"/>
      <c r="AA114" s="159">
        <f>N114+P114+R114+T114+V114+W114+X114+Y114</f>
        <v>0</v>
      </c>
      <c r="AB114" s="159">
        <f>O114+Q114+S114+U114+Z114</f>
        <v>0</v>
      </c>
      <c r="AC114" s="164"/>
      <c r="AD114" s="164"/>
      <c r="AE114" s="164"/>
      <c r="AF114" s="164"/>
      <c r="AG114" s="159">
        <f t="shared" si="20"/>
        <v>0</v>
      </c>
      <c r="AH114" s="229">
        <f t="shared" si="21"/>
        <v>0</v>
      </c>
      <c r="AI114" s="164"/>
      <c r="AJ114" s="162"/>
      <c r="AK114" s="159">
        <f>AI114+AJ114</f>
        <v>0</v>
      </c>
      <c r="AL114" s="164">
        <v>340824288</v>
      </c>
      <c r="AM114" s="162"/>
      <c r="AN114" s="164"/>
      <c r="AO114" s="164"/>
      <c r="AP114" s="159">
        <f>AN114+AO114</f>
        <v>0</v>
      </c>
      <c r="AQ114" s="164">
        <v>93822293.079999998</v>
      </c>
      <c r="AR114" s="177"/>
      <c r="AS114" s="205">
        <f>AL114+AM114+AP114+AQ114+AR114</f>
        <v>434646581.07999998</v>
      </c>
      <c r="AT114" s="230">
        <f>AS114+AK114</f>
        <v>434646581.07999998</v>
      </c>
      <c r="AU114" s="231">
        <f>AH114-AT114</f>
        <v>-434646581.07999998</v>
      </c>
      <c r="AV114" s="166">
        <f t="shared" si="22"/>
        <v>0</v>
      </c>
    </row>
    <row r="115" spans="1:48">
      <c r="A115" s="155">
        <v>107</v>
      </c>
      <c r="B115" s="156"/>
      <c r="C115" s="173" t="s">
        <v>341</v>
      </c>
      <c r="D115" s="334" t="s">
        <v>421</v>
      </c>
      <c r="E115" s="354">
        <v>4128702</v>
      </c>
      <c r="F115" s="158" t="s">
        <v>507</v>
      </c>
      <c r="G115" s="178"/>
      <c r="H115" s="159"/>
      <c r="I115" s="159"/>
      <c r="J115" s="159"/>
      <c r="K115" s="159"/>
      <c r="L115" s="163">
        <f t="shared" si="23"/>
        <v>0</v>
      </c>
      <c r="M115" s="159"/>
      <c r="N115" s="159"/>
      <c r="O115" s="159"/>
      <c r="P115" s="159"/>
      <c r="Q115" s="159"/>
      <c r="R115" s="159"/>
      <c r="S115" s="159"/>
      <c r="T115" s="159"/>
      <c r="U115" s="159"/>
      <c r="V115" s="159"/>
      <c r="W115" s="159"/>
      <c r="X115" s="159"/>
      <c r="Y115" s="159"/>
      <c r="Z115" s="159"/>
      <c r="AA115" s="159">
        <f>N115+P115+R115+T115+V115+W115+X115+Y115</f>
        <v>0</v>
      </c>
      <c r="AB115" s="159">
        <f>O115+Q115+S115+U115+Z115</f>
        <v>0</v>
      </c>
      <c r="AC115" s="159"/>
      <c r="AD115" s="159"/>
      <c r="AE115" s="159"/>
      <c r="AF115" s="159"/>
      <c r="AG115" s="159">
        <f t="shared" si="20"/>
        <v>0</v>
      </c>
      <c r="AH115" s="159">
        <f t="shared" si="21"/>
        <v>0</v>
      </c>
      <c r="AI115" s="175"/>
      <c r="AJ115" s="159"/>
      <c r="AK115" s="159">
        <f t="shared" ref="AK115" si="28">AI115+AJ115</f>
        <v>0</v>
      </c>
      <c r="AL115" s="159">
        <v>52940311</v>
      </c>
      <c r="AM115" s="159"/>
      <c r="AN115" s="174"/>
      <c r="AO115" s="159"/>
      <c r="AP115" s="159">
        <f>AN115+AO115</f>
        <v>0</v>
      </c>
      <c r="AQ115" s="159"/>
      <c r="AR115" s="159"/>
      <c r="AS115" s="159">
        <f>AL115+AM115+AP115+AQ115+AR115</f>
        <v>52940311</v>
      </c>
      <c r="AT115" s="159">
        <f>AS115+AK115</f>
        <v>52940311</v>
      </c>
      <c r="AU115" s="204">
        <f>AH115-AT115</f>
        <v>-52940311</v>
      </c>
      <c r="AV115" s="166">
        <f t="shared" si="22"/>
        <v>0</v>
      </c>
    </row>
    <row r="116" spans="1:48">
      <c r="A116" s="155">
        <v>108</v>
      </c>
      <c r="B116" s="156" t="s">
        <v>301</v>
      </c>
      <c r="C116" s="173" t="s">
        <v>342</v>
      </c>
      <c r="D116" s="186" t="s">
        <v>489</v>
      </c>
      <c r="E116" s="354">
        <v>4128702</v>
      </c>
      <c r="F116" s="158" t="s">
        <v>507</v>
      </c>
      <c r="G116" s="162"/>
      <c r="H116" s="162"/>
      <c r="I116" s="162"/>
      <c r="J116" s="162"/>
      <c r="K116" s="162"/>
      <c r="L116" s="163">
        <f t="shared" si="23"/>
        <v>0</v>
      </c>
      <c r="M116" s="162"/>
      <c r="N116" s="159"/>
      <c r="O116" s="159"/>
      <c r="P116" s="159"/>
      <c r="Q116" s="159"/>
      <c r="R116" s="159"/>
      <c r="S116" s="159"/>
      <c r="T116" s="159"/>
      <c r="U116" s="159"/>
      <c r="V116" s="162"/>
      <c r="W116" s="162"/>
      <c r="X116" s="162"/>
      <c r="Y116" s="162"/>
      <c r="Z116" s="162"/>
      <c r="AA116" s="159">
        <f t="shared" si="17"/>
        <v>0</v>
      </c>
      <c r="AB116" s="159">
        <f t="shared" si="12"/>
        <v>0</v>
      </c>
      <c r="AC116" s="162"/>
      <c r="AD116" s="162"/>
      <c r="AE116" s="162"/>
      <c r="AF116" s="162"/>
      <c r="AG116" s="159">
        <f t="shared" si="20"/>
        <v>0</v>
      </c>
      <c r="AH116" s="159">
        <f t="shared" si="21"/>
        <v>0</v>
      </c>
      <c r="AI116" s="162"/>
      <c r="AJ116" s="162"/>
      <c r="AK116" s="159">
        <f t="shared" si="27"/>
        <v>0</v>
      </c>
      <c r="AL116" s="159">
        <v>4521900</v>
      </c>
      <c r="AM116" s="162"/>
      <c r="AN116" s="162"/>
      <c r="AO116" s="162"/>
      <c r="AP116" s="159">
        <f t="shared" si="19"/>
        <v>0</v>
      </c>
      <c r="AQ116" s="162"/>
      <c r="AR116" s="159"/>
      <c r="AS116" s="159">
        <f t="shared" si="14"/>
        <v>4521900</v>
      </c>
      <c r="AT116" s="159">
        <f t="shared" si="15"/>
        <v>4521900</v>
      </c>
      <c r="AU116" s="165">
        <f t="shared" si="16"/>
        <v>-4521900</v>
      </c>
      <c r="AV116" s="166">
        <f t="shared" si="22"/>
        <v>0</v>
      </c>
    </row>
    <row r="117" spans="1:48">
      <c r="A117" s="155">
        <v>109</v>
      </c>
      <c r="B117" s="156" t="s">
        <v>301</v>
      </c>
      <c r="C117" s="157" t="s">
        <v>343</v>
      </c>
      <c r="D117" s="176" t="s">
        <v>305</v>
      </c>
      <c r="E117" s="354">
        <v>4123883</v>
      </c>
      <c r="F117" s="158" t="s">
        <v>507</v>
      </c>
      <c r="G117" s="162"/>
      <c r="H117" s="162"/>
      <c r="I117" s="162"/>
      <c r="J117" s="162"/>
      <c r="K117" s="162"/>
      <c r="L117" s="163">
        <f t="shared" si="23"/>
        <v>0</v>
      </c>
      <c r="M117" s="162"/>
      <c r="N117" s="162"/>
      <c r="O117" s="162"/>
      <c r="P117" s="162"/>
      <c r="Q117" s="162"/>
      <c r="R117" s="162"/>
      <c r="S117" s="162"/>
      <c r="T117" s="162"/>
      <c r="U117" s="162"/>
      <c r="V117" s="162"/>
      <c r="W117" s="162"/>
      <c r="X117" s="162"/>
      <c r="Y117" s="162"/>
      <c r="Z117" s="162"/>
      <c r="AA117" s="159">
        <f t="shared" si="17"/>
        <v>0</v>
      </c>
      <c r="AB117" s="159">
        <f t="shared" si="12"/>
        <v>0</v>
      </c>
      <c r="AC117" s="162"/>
      <c r="AD117" s="162"/>
      <c r="AE117" s="162"/>
      <c r="AF117" s="162"/>
      <c r="AG117" s="159">
        <f t="shared" si="20"/>
        <v>0</v>
      </c>
      <c r="AH117" s="159">
        <f t="shared" si="21"/>
        <v>0</v>
      </c>
      <c r="AI117" s="162"/>
      <c r="AJ117" s="162"/>
      <c r="AK117" s="159">
        <f t="shared" si="27"/>
        <v>0</v>
      </c>
      <c r="AL117" s="162">
        <v>200000</v>
      </c>
      <c r="AM117" s="162"/>
      <c r="AN117" s="162"/>
      <c r="AO117" s="162"/>
      <c r="AP117" s="159">
        <f t="shared" si="19"/>
        <v>0</v>
      </c>
      <c r="AQ117" s="162">
        <v>26500</v>
      </c>
      <c r="AR117" s="159"/>
      <c r="AS117" s="159">
        <f t="shared" si="14"/>
        <v>226500</v>
      </c>
      <c r="AT117" s="159">
        <f t="shared" si="15"/>
        <v>226500</v>
      </c>
      <c r="AU117" s="165">
        <f t="shared" si="16"/>
        <v>-226500</v>
      </c>
      <c r="AV117" s="166">
        <f t="shared" si="22"/>
        <v>0</v>
      </c>
    </row>
    <row r="118" spans="1:48">
      <c r="A118" s="155">
        <v>110</v>
      </c>
      <c r="B118" s="156" t="s">
        <v>301</v>
      </c>
      <c r="C118" s="157" t="s">
        <v>343</v>
      </c>
      <c r="D118" s="176" t="s">
        <v>303</v>
      </c>
      <c r="E118" s="354">
        <v>9071296</v>
      </c>
      <c r="F118" s="158" t="s">
        <v>507</v>
      </c>
      <c r="G118" s="162"/>
      <c r="H118" s="162"/>
      <c r="I118" s="162"/>
      <c r="J118" s="162"/>
      <c r="K118" s="162"/>
      <c r="L118" s="163">
        <f t="shared" si="23"/>
        <v>0</v>
      </c>
      <c r="M118" s="162"/>
      <c r="N118" s="162"/>
      <c r="O118" s="162"/>
      <c r="P118" s="162"/>
      <c r="Q118" s="166"/>
      <c r="R118" s="162"/>
      <c r="S118" s="162"/>
      <c r="T118" s="162"/>
      <c r="U118" s="162"/>
      <c r="V118" s="162"/>
      <c r="W118" s="162"/>
      <c r="X118" s="162"/>
      <c r="Y118" s="162"/>
      <c r="Z118" s="162"/>
      <c r="AA118" s="159">
        <f t="shared" si="17"/>
        <v>0</v>
      </c>
      <c r="AB118" s="159">
        <f t="shared" si="12"/>
        <v>0</v>
      </c>
      <c r="AC118" s="162"/>
      <c r="AD118" s="162"/>
      <c r="AE118" s="162"/>
      <c r="AF118" s="162"/>
      <c r="AG118" s="159">
        <f t="shared" si="20"/>
        <v>0</v>
      </c>
      <c r="AH118" s="159">
        <f t="shared" si="21"/>
        <v>0</v>
      </c>
      <c r="AI118" s="162"/>
      <c r="AJ118" s="162"/>
      <c r="AK118" s="159">
        <f t="shared" si="27"/>
        <v>0</v>
      </c>
      <c r="AL118" s="162">
        <v>752326860.16999996</v>
      </c>
      <c r="AM118" s="162"/>
      <c r="AN118" s="162"/>
      <c r="AO118" s="162"/>
      <c r="AP118" s="159">
        <f t="shared" si="19"/>
        <v>0</v>
      </c>
      <c r="AQ118" s="162">
        <v>20877659</v>
      </c>
      <c r="AR118" s="159"/>
      <c r="AS118" s="159">
        <f t="shared" si="14"/>
        <v>773204519.16999996</v>
      </c>
      <c r="AT118" s="159">
        <f t="shared" si="15"/>
        <v>773204519.16999996</v>
      </c>
      <c r="AU118" s="165">
        <f t="shared" si="16"/>
        <v>-773204519.16999996</v>
      </c>
      <c r="AV118" s="166">
        <f t="shared" si="22"/>
        <v>0</v>
      </c>
    </row>
    <row r="119" spans="1:48">
      <c r="A119" s="155">
        <v>111</v>
      </c>
      <c r="B119" s="156" t="s">
        <v>301</v>
      </c>
      <c r="C119" s="157" t="s">
        <v>343</v>
      </c>
      <c r="D119" s="176" t="s">
        <v>309</v>
      </c>
      <c r="E119" s="354">
        <v>4124294</v>
      </c>
      <c r="F119" s="158" t="s">
        <v>507</v>
      </c>
      <c r="G119" s="164"/>
      <c r="H119" s="164"/>
      <c r="I119" s="164"/>
      <c r="J119" s="164"/>
      <c r="K119" s="162"/>
      <c r="L119" s="163">
        <f t="shared" si="23"/>
        <v>0</v>
      </c>
      <c r="M119" s="164"/>
      <c r="N119" s="164"/>
      <c r="O119" s="164"/>
      <c r="P119" s="164"/>
      <c r="Q119" s="164"/>
      <c r="R119" s="164"/>
      <c r="S119" s="164"/>
      <c r="T119" s="164"/>
      <c r="U119" s="164"/>
      <c r="V119" s="164"/>
      <c r="W119" s="164"/>
      <c r="X119" s="164"/>
      <c r="Y119" s="164"/>
      <c r="Z119" s="164"/>
      <c r="AA119" s="159">
        <f t="shared" si="17"/>
        <v>0</v>
      </c>
      <c r="AB119" s="159">
        <f t="shared" si="12"/>
        <v>0</v>
      </c>
      <c r="AC119" s="164"/>
      <c r="AD119" s="164"/>
      <c r="AE119" s="164"/>
      <c r="AF119" s="164"/>
      <c r="AG119" s="159">
        <f t="shared" si="20"/>
        <v>0</v>
      </c>
      <c r="AH119" s="159">
        <f t="shared" si="21"/>
        <v>0</v>
      </c>
      <c r="AI119" s="164"/>
      <c r="AJ119" s="164"/>
      <c r="AK119" s="159">
        <f t="shared" si="27"/>
        <v>0</v>
      </c>
      <c r="AL119" s="164">
        <v>42816406.700000003</v>
      </c>
      <c r="AM119" s="164"/>
      <c r="AN119" s="164"/>
      <c r="AO119" s="164"/>
      <c r="AP119" s="159">
        <f t="shared" si="19"/>
        <v>0</v>
      </c>
      <c r="AQ119" s="164">
        <v>269094</v>
      </c>
      <c r="AR119" s="159"/>
      <c r="AS119" s="159">
        <f t="shared" si="14"/>
        <v>43085500.700000003</v>
      </c>
      <c r="AT119" s="159">
        <f t="shared" si="15"/>
        <v>43085500.700000003</v>
      </c>
      <c r="AU119" s="165">
        <f t="shared" si="16"/>
        <v>-43085500.700000003</v>
      </c>
      <c r="AV119" s="166">
        <f t="shared" si="22"/>
        <v>0</v>
      </c>
    </row>
    <row r="120" spans="1:48">
      <c r="A120" s="155">
        <v>112</v>
      </c>
      <c r="B120" s="156" t="s">
        <v>301</v>
      </c>
      <c r="C120" s="157" t="s">
        <v>343</v>
      </c>
      <c r="D120" s="176" t="s">
        <v>308</v>
      </c>
      <c r="E120" s="354">
        <v>9071318</v>
      </c>
      <c r="F120" s="158" t="s">
        <v>507</v>
      </c>
      <c r="G120" s="162"/>
      <c r="H120" s="162"/>
      <c r="I120" s="162"/>
      <c r="J120" s="162"/>
      <c r="K120" s="162"/>
      <c r="L120" s="163">
        <f t="shared" si="23"/>
        <v>0</v>
      </c>
      <c r="M120" s="162"/>
      <c r="N120" s="162"/>
      <c r="O120" s="162"/>
      <c r="P120" s="162"/>
      <c r="Q120" s="162"/>
      <c r="R120" s="162"/>
      <c r="S120" s="162"/>
      <c r="T120" s="162"/>
      <c r="U120" s="162"/>
      <c r="V120" s="162"/>
      <c r="W120" s="162"/>
      <c r="X120" s="162"/>
      <c r="Y120" s="162"/>
      <c r="Z120" s="162"/>
      <c r="AA120" s="159">
        <f t="shared" si="17"/>
        <v>0</v>
      </c>
      <c r="AB120" s="159">
        <f t="shared" si="12"/>
        <v>0</v>
      </c>
      <c r="AC120" s="162"/>
      <c r="AD120" s="162"/>
      <c r="AE120" s="162"/>
      <c r="AF120" s="162"/>
      <c r="AG120" s="159">
        <f t="shared" si="20"/>
        <v>0</v>
      </c>
      <c r="AH120" s="159">
        <f t="shared" si="21"/>
        <v>0</v>
      </c>
      <c r="AI120" s="162"/>
      <c r="AJ120" s="162"/>
      <c r="AK120" s="159">
        <f t="shared" si="27"/>
        <v>0</v>
      </c>
      <c r="AL120" s="162">
        <v>1158324493.3</v>
      </c>
      <c r="AM120" s="162"/>
      <c r="AN120" s="162"/>
      <c r="AO120" s="162"/>
      <c r="AP120" s="159">
        <f t="shared" si="19"/>
        <v>0</v>
      </c>
      <c r="AQ120" s="162">
        <v>88346710</v>
      </c>
      <c r="AR120" s="159"/>
      <c r="AS120" s="159">
        <f t="shared" si="14"/>
        <v>1246671203.3</v>
      </c>
      <c r="AT120" s="159">
        <f t="shared" si="15"/>
        <v>1246671203.3</v>
      </c>
      <c r="AU120" s="165">
        <f t="shared" si="16"/>
        <v>-1246671203.3</v>
      </c>
      <c r="AV120" s="166">
        <f t="shared" si="22"/>
        <v>0</v>
      </c>
    </row>
    <row r="121" spans="1:48">
      <c r="A121" s="155">
        <v>113</v>
      </c>
      <c r="B121" s="156" t="s">
        <v>301</v>
      </c>
      <c r="C121" s="157" t="s">
        <v>343</v>
      </c>
      <c r="D121" s="176" t="s">
        <v>306</v>
      </c>
      <c r="E121" s="354">
        <v>9071326</v>
      </c>
      <c r="F121" s="158" t="s">
        <v>507</v>
      </c>
      <c r="G121" s="162"/>
      <c r="H121" s="162"/>
      <c r="I121" s="162"/>
      <c r="J121" s="162"/>
      <c r="K121" s="162"/>
      <c r="L121" s="163">
        <f t="shared" si="23"/>
        <v>0</v>
      </c>
      <c r="M121" s="162"/>
      <c r="N121" s="162"/>
      <c r="O121" s="162"/>
      <c r="P121" s="162"/>
      <c r="Q121" s="162"/>
      <c r="R121" s="162"/>
      <c r="S121" s="162"/>
      <c r="T121" s="162"/>
      <c r="U121" s="162"/>
      <c r="V121" s="162"/>
      <c r="W121" s="162"/>
      <c r="X121" s="162"/>
      <c r="Y121" s="162"/>
      <c r="Z121" s="162"/>
      <c r="AA121" s="159">
        <f t="shared" si="17"/>
        <v>0</v>
      </c>
      <c r="AB121" s="159">
        <f t="shared" si="12"/>
        <v>0</v>
      </c>
      <c r="AC121" s="162"/>
      <c r="AD121" s="162"/>
      <c r="AE121" s="162"/>
      <c r="AF121" s="162"/>
      <c r="AG121" s="159">
        <f t="shared" si="20"/>
        <v>0</v>
      </c>
      <c r="AH121" s="159">
        <f t="shared" si="21"/>
        <v>0</v>
      </c>
      <c r="AI121" s="162"/>
      <c r="AJ121" s="162"/>
      <c r="AK121" s="159">
        <f t="shared" si="27"/>
        <v>0</v>
      </c>
      <c r="AL121" s="162">
        <v>279602820</v>
      </c>
      <c r="AM121" s="162"/>
      <c r="AN121" s="162"/>
      <c r="AO121" s="162"/>
      <c r="AP121" s="159">
        <f t="shared" si="19"/>
        <v>0</v>
      </c>
      <c r="AQ121" s="162">
        <v>253595.33</v>
      </c>
      <c r="AR121" s="159"/>
      <c r="AS121" s="159">
        <f t="shared" si="14"/>
        <v>279856415.32999998</v>
      </c>
      <c r="AT121" s="159">
        <f t="shared" si="15"/>
        <v>279856415.32999998</v>
      </c>
      <c r="AU121" s="165">
        <f t="shared" si="16"/>
        <v>-279856415.32999998</v>
      </c>
      <c r="AV121" s="166">
        <f t="shared" si="22"/>
        <v>0</v>
      </c>
    </row>
    <row r="122" spans="1:48">
      <c r="A122" s="155">
        <v>114</v>
      </c>
      <c r="B122" s="156" t="s">
        <v>301</v>
      </c>
      <c r="C122" s="157" t="s">
        <v>343</v>
      </c>
      <c r="D122" s="176" t="s">
        <v>307</v>
      </c>
      <c r="E122" s="354">
        <v>9071342</v>
      </c>
      <c r="F122" s="158" t="s">
        <v>507</v>
      </c>
      <c r="G122" s="164"/>
      <c r="H122" s="164"/>
      <c r="I122" s="164"/>
      <c r="J122" s="164"/>
      <c r="K122" s="162"/>
      <c r="L122" s="163">
        <f t="shared" si="23"/>
        <v>0</v>
      </c>
      <c r="M122" s="164"/>
      <c r="N122" s="164"/>
      <c r="O122" s="164"/>
      <c r="P122" s="164"/>
      <c r="Q122" s="164"/>
      <c r="R122" s="164"/>
      <c r="S122" s="164"/>
      <c r="T122" s="164"/>
      <c r="U122" s="164"/>
      <c r="V122" s="164"/>
      <c r="W122" s="164"/>
      <c r="X122" s="164"/>
      <c r="Y122" s="164"/>
      <c r="Z122" s="164"/>
      <c r="AA122" s="159">
        <f t="shared" si="17"/>
        <v>0</v>
      </c>
      <c r="AB122" s="159">
        <f t="shared" si="12"/>
        <v>0</v>
      </c>
      <c r="AC122" s="164"/>
      <c r="AD122" s="164"/>
      <c r="AE122" s="164"/>
      <c r="AF122" s="164"/>
      <c r="AG122" s="159">
        <f t="shared" si="20"/>
        <v>0</v>
      </c>
      <c r="AH122" s="159">
        <f t="shared" si="21"/>
        <v>0</v>
      </c>
      <c r="AI122" s="164"/>
      <c r="AJ122" s="164"/>
      <c r="AK122" s="159">
        <f t="shared" si="27"/>
        <v>0</v>
      </c>
      <c r="AL122" s="164">
        <v>547745073</v>
      </c>
      <c r="AM122" s="164"/>
      <c r="AN122" s="164"/>
      <c r="AO122" s="164"/>
      <c r="AP122" s="159">
        <f t="shared" si="19"/>
        <v>0</v>
      </c>
      <c r="AQ122" s="164">
        <v>17040017</v>
      </c>
      <c r="AR122" s="159"/>
      <c r="AS122" s="159">
        <f t="shared" si="14"/>
        <v>564785090</v>
      </c>
      <c r="AT122" s="159">
        <f t="shared" si="15"/>
        <v>564785090</v>
      </c>
      <c r="AU122" s="165">
        <f t="shared" si="16"/>
        <v>-564785090</v>
      </c>
      <c r="AV122" s="166">
        <f t="shared" si="22"/>
        <v>0</v>
      </c>
    </row>
    <row r="123" spans="1:48">
      <c r="A123" s="155">
        <v>115</v>
      </c>
      <c r="B123" s="156" t="s">
        <v>301</v>
      </c>
      <c r="C123" s="173" t="s">
        <v>343</v>
      </c>
      <c r="D123" s="186" t="s">
        <v>490</v>
      </c>
      <c r="E123" s="354">
        <v>4137825</v>
      </c>
      <c r="F123" s="158" t="s">
        <v>507</v>
      </c>
      <c r="G123" s="162"/>
      <c r="H123" s="162"/>
      <c r="I123" s="162"/>
      <c r="J123" s="162"/>
      <c r="K123" s="162"/>
      <c r="L123" s="163">
        <f t="shared" si="23"/>
        <v>0</v>
      </c>
      <c r="M123" s="162"/>
      <c r="N123" s="162"/>
      <c r="O123" s="162"/>
      <c r="P123" s="162"/>
      <c r="Q123" s="162"/>
      <c r="R123" s="162"/>
      <c r="S123" s="162"/>
      <c r="T123" s="162"/>
      <c r="U123" s="162"/>
      <c r="V123" s="162"/>
      <c r="W123" s="162"/>
      <c r="X123" s="162"/>
      <c r="Y123" s="162"/>
      <c r="Z123" s="162"/>
      <c r="AA123" s="159">
        <f t="shared" si="17"/>
        <v>0</v>
      </c>
      <c r="AB123" s="159">
        <f t="shared" si="12"/>
        <v>0</v>
      </c>
      <c r="AC123" s="162"/>
      <c r="AD123" s="162"/>
      <c r="AE123" s="162"/>
      <c r="AF123" s="162"/>
      <c r="AG123" s="159">
        <f t="shared" si="20"/>
        <v>0</v>
      </c>
      <c r="AH123" s="159">
        <f t="shared" si="21"/>
        <v>0</v>
      </c>
      <c r="AI123" s="162"/>
      <c r="AJ123" s="162"/>
      <c r="AK123" s="159">
        <f t="shared" si="27"/>
        <v>0</v>
      </c>
      <c r="AL123" s="162">
        <v>3031700</v>
      </c>
      <c r="AM123" s="162"/>
      <c r="AN123" s="162"/>
      <c r="AO123" s="162"/>
      <c r="AP123" s="159">
        <f t="shared" si="19"/>
        <v>0</v>
      </c>
      <c r="AQ123" s="162"/>
      <c r="AR123" s="159"/>
      <c r="AS123" s="159">
        <f t="shared" si="14"/>
        <v>3031700</v>
      </c>
      <c r="AT123" s="159">
        <f t="shared" si="15"/>
        <v>3031700</v>
      </c>
      <c r="AU123" s="165">
        <f t="shared" si="16"/>
        <v>-3031700</v>
      </c>
      <c r="AV123" s="166">
        <f t="shared" si="22"/>
        <v>0</v>
      </c>
    </row>
    <row r="124" spans="1:48">
      <c r="A124" s="155">
        <v>116</v>
      </c>
      <c r="B124" s="156" t="s">
        <v>301</v>
      </c>
      <c r="C124" s="173" t="s">
        <v>344</v>
      </c>
      <c r="D124" s="176" t="s">
        <v>345</v>
      </c>
      <c r="E124" s="354">
        <v>9069887</v>
      </c>
      <c r="F124" s="158" t="s">
        <v>507</v>
      </c>
      <c r="G124" s="164"/>
      <c r="H124" s="164"/>
      <c r="I124" s="164"/>
      <c r="J124" s="164"/>
      <c r="K124" s="162"/>
      <c r="L124" s="163">
        <f t="shared" si="23"/>
        <v>0</v>
      </c>
      <c r="M124" s="164"/>
      <c r="N124" s="164"/>
      <c r="O124" s="164"/>
      <c r="P124" s="164"/>
      <c r="Q124" s="164"/>
      <c r="R124" s="164"/>
      <c r="S124" s="164"/>
      <c r="T124" s="164"/>
      <c r="U124" s="164"/>
      <c r="V124" s="164"/>
      <c r="W124" s="164"/>
      <c r="X124" s="164"/>
      <c r="Y124" s="164"/>
      <c r="Z124" s="164"/>
      <c r="AA124" s="159">
        <f t="shared" si="17"/>
        <v>0</v>
      </c>
      <c r="AB124" s="159">
        <f t="shared" si="12"/>
        <v>0</v>
      </c>
      <c r="AC124" s="164"/>
      <c r="AD124" s="164"/>
      <c r="AE124" s="164"/>
      <c r="AF124" s="164"/>
      <c r="AG124" s="159">
        <f t="shared" si="20"/>
        <v>0</v>
      </c>
      <c r="AH124" s="159">
        <f t="shared" si="21"/>
        <v>0</v>
      </c>
      <c r="AI124" s="164"/>
      <c r="AJ124" s="164"/>
      <c r="AK124" s="159">
        <f t="shared" si="27"/>
        <v>0</v>
      </c>
      <c r="AL124" s="164">
        <v>300627442</v>
      </c>
      <c r="AM124" s="164"/>
      <c r="AN124" s="164"/>
      <c r="AO124" s="164"/>
      <c r="AP124" s="159">
        <f t="shared" si="19"/>
        <v>0</v>
      </c>
      <c r="AQ124" s="164">
        <v>93819200</v>
      </c>
      <c r="AR124" s="159"/>
      <c r="AS124" s="159">
        <f t="shared" si="14"/>
        <v>394446642</v>
      </c>
      <c r="AT124" s="159">
        <f t="shared" si="15"/>
        <v>394446642</v>
      </c>
      <c r="AU124" s="165">
        <f t="shared" si="16"/>
        <v>-394446642</v>
      </c>
      <c r="AV124" s="166">
        <f t="shared" si="22"/>
        <v>0</v>
      </c>
    </row>
    <row r="125" spans="1:48">
      <c r="A125" s="155">
        <v>117</v>
      </c>
      <c r="B125" s="156" t="s">
        <v>301</v>
      </c>
      <c r="C125" s="173" t="s">
        <v>344</v>
      </c>
      <c r="D125" s="176" t="s">
        <v>346</v>
      </c>
      <c r="E125" s="354">
        <v>9069909</v>
      </c>
      <c r="F125" s="158" t="s">
        <v>507</v>
      </c>
      <c r="G125" s="164"/>
      <c r="H125" s="164"/>
      <c r="I125" s="164"/>
      <c r="J125" s="164"/>
      <c r="K125" s="162"/>
      <c r="L125" s="163">
        <f t="shared" si="23"/>
        <v>0</v>
      </c>
      <c r="M125" s="164"/>
      <c r="N125" s="164"/>
      <c r="O125" s="164"/>
      <c r="P125" s="164"/>
      <c r="Q125" s="164"/>
      <c r="R125" s="164"/>
      <c r="S125" s="164"/>
      <c r="T125" s="164"/>
      <c r="U125" s="164"/>
      <c r="V125" s="164"/>
      <c r="W125" s="164"/>
      <c r="X125" s="164"/>
      <c r="Y125" s="164"/>
      <c r="Z125" s="164"/>
      <c r="AA125" s="159">
        <f t="shared" si="17"/>
        <v>0</v>
      </c>
      <c r="AB125" s="159">
        <f t="shared" si="12"/>
        <v>0</v>
      </c>
      <c r="AC125" s="164"/>
      <c r="AD125" s="164"/>
      <c r="AE125" s="164"/>
      <c r="AF125" s="164"/>
      <c r="AG125" s="159">
        <f t="shared" si="20"/>
        <v>0</v>
      </c>
      <c r="AH125" s="159">
        <f t="shared" si="21"/>
        <v>0</v>
      </c>
      <c r="AI125" s="164"/>
      <c r="AJ125" s="164"/>
      <c r="AK125" s="159">
        <f t="shared" si="27"/>
        <v>0</v>
      </c>
      <c r="AL125" s="164">
        <v>1057088961</v>
      </c>
      <c r="AM125" s="164"/>
      <c r="AN125" s="164"/>
      <c r="AO125" s="164"/>
      <c r="AP125" s="159">
        <f t="shared" si="19"/>
        <v>0</v>
      </c>
      <c r="AQ125" s="164">
        <v>166397751.33000001</v>
      </c>
      <c r="AR125" s="159"/>
      <c r="AS125" s="159">
        <f t="shared" si="14"/>
        <v>1223486712.3299999</v>
      </c>
      <c r="AT125" s="159">
        <f t="shared" si="15"/>
        <v>1223486712.3299999</v>
      </c>
      <c r="AU125" s="165">
        <f t="shared" si="16"/>
        <v>-1223486712.3299999</v>
      </c>
      <c r="AV125" s="166">
        <f t="shared" si="22"/>
        <v>0</v>
      </c>
    </row>
    <row r="126" spans="1:48">
      <c r="A126" s="155">
        <v>118</v>
      </c>
      <c r="B126" s="156" t="s">
        <v>301</v>
      </c>
      <c r="C126" s="173" t="s">
        <v>344</v>
      </c>
      <c r="D126" s="176" t="s">
        <v>347</v>
      </c>
      <c r="E126" s="354">
        <v>9069879</v>
      </c>
      <c r="F126" s="158" t="s">
        <v>507</v>
      </c>
      <c r="G126" s="164"/>
      <c r="H126" s="164"/>
      <c r="I126" s="164"/>
      <c r="J126" s="164"/>
      <c r="K126" s="162"/>
      <c r="L126" s="163">
        <f t="shared" si="23"/>
        <v>0</v>
      </c>
      <c r="M126" s="164"/>
      <c r="N126" s="164"/>
      <c r="O126" s="164"/>
      <c r="P126" s="164"/>
      <c r="Q126" s="164"/>
      <c r="R126" s="164"/>
      <c r="S126" s="164"/>
      <c r="T126" s="164"/>
      <c r="U126" s="164"/>
      <c r="V126" s="164"/>
      <c r="W126" s="164"/>
      <c r="X126" s="164"/>
      <c r="Y126" s="164"/>
      <c r="Z126" s="164"/>
      <c r="AA126" s="159">
        <f t="shared" si="17"/>
        <v>0</v>
      </c>
      <c r="AB126" s="159">
        <f t="shared" si="12"/>
        <v>0</v>
      </c>
      <c r="AC126" s="164"/>
      <c r="AD126" s="164"/>
      <c r="AE126" s="164"/>
      <c r="AF126" s="164"/>
      <c r="AG126" s="159">
        <f t="shared" si="20"/>
        <v>0</v>
      </c>
      <c r="AH126" s="159">
        <f t="shared" si="21"/>
        <v>0</v>
      </c>
      <c r="AI126" s="164"/>
      <c r="AJ126" s="164"/>
      <c r="AK126" s="159">
        <f t="shared" si="27"/>
        <v>0</v>
      </c>
      <c r="AL126" s="164">
        <v>151860740</v>
      </c>
      <c r="AM126" s="164"/>
      <c r="AN126" s="164"/>
      <c r="AO126" s="164"/>
      <c r="AP126" s="159">
        <f t="shared" si="19"/>
        <v>0</v>
      </c>
      <c r="AQ126" s="164">
        <v>69101409</v>
      </c>
      <c r="AR126" s="159"/>
      <c r="AS126" s="159">
        <f>AL126+AM126+AP126+AQ126+AR126</f>
        <v>220962149</v>
      </c>
      <c r="AT126" s="159">
        <f t="shared" si="15"/>
        <v>220962149</v>
      </c>
      <c r="AU126" s="165">
        <f t="shared" si="16"/>
        <v>-220962149</v>
      </c>
      <c r="AV126" s="166">
        <f t="shared" si="22"/>
        <v>0</v>
      </c>
    </row>
    <row r="127" spans="1:48">
      <c r="A127" s="155">
        <v>119</v>
      </c>
      <c r="B127" s="156" t="s">
        <v>301</v>
      </c>
      <c r="C127" s="173" t="s">
        <v>344</v>
      </c>
      <c r="D127" s="176" t="s">
        <v>348</v>
      </c>
      <c r="E127" s="354">
        <v>9069836</v>
      </c>
      <c r="F127" s="158" t="s">
        <v>507</v>
      </c>
      <c r="G127" s="164"/>
      <c r="H127" s="164"/>
      <c r="I127" s="164"/>
      <c r="J127" s="164"/>
      <c r="K127" s="162"/>
      <c r="L127" s="163">
        <f t="shared" si="23"/>
        <v>0</v>
      </c>
      <c r="M127" s="164"/>
      <c r="N127" s="164"/>
      <c r="O127" s="164"/>
      <c r="P127" s="164"/>
      <c r="Q127" s="164"/>
      <c r="R127" s="164"/>
      <c r="S127" s="164"/>
      <c r="T127" s="164"/>
      <c r="U127" s="164"/>
      <c r="V127" s="164"/>
      <c r="W127" s="164"/>
      <c r="X127" s="164"/>
      <c r="Y127" s="164"/>
      <c r="Z127" s="164"/>
      <c r="AA127" s="159">
        <f t="shared" si="17"/>
        <v>0</v>
      </c>
      <c r="AB127" s="159">
        <f t="shared" ref="AB127:AB191" si="29">O127+Q127+S127+U127+Z127</f>
        <v>0</v>
      </c>
      <c r="AC127" s="164"/>
      <c r="AD127" s="164"/>
      <c r="AE127" s="164"/>
      <c r="AF127" s="164"/>
      <c r="AG127" s="159">
        <f t="shared" si="20"/>
        <v>0</v>
      </c>
      <c r="AH127" s="159">
        <f t="shared" si="21"/>
        <v>0</v>
      </c>
      <c r="AI127" s="164"/>
      <c r="AJ127" s="164"/>
      <c r="AK127" s="159">
        <f t="shared" si="27"/>
        <v>0</v>
      </c>
      <c r="AL127" s="164">
        <v>41531449</v>
      </c>
      <c r="AM127" s="164"/>
      <c r="AN127" s="164"/>
      <c r="AO127" s="164"/>
      <c r="AP127" s="159">
        <f t="shared" si="19"/>
        <v>0</v>
      </c>
      <c r="AQ127" s="164">
        <v>34774585</v>
      </c>
      <c r="AR127" s="159"/>
      <c r="AS127" s="159">
        <f t="shared" ref="AS127:AS191" si="30">AL127+AM127+AP127+AQ127+AR127</f>
        <v>76306034</v>
      </c>
      <c r="AT127" s="159">
        <f t="shared" ref="AT127:AT191" si="31">AS127+AK127</f>
        <v>76306034</v>
      </c>
      <c r="AU127" s="165">
        <f t="shared" ref="AU127:AU191" si="32">AH127-AT127</f>
        <v>-76306034</v>
      </c>
      <c r="AV127" s="166">
        <f t="shared" si="22"/>
        <v>0</v>
      </c>
    </row>
    <row r="128" spans="1:48">
      <c r="A128" s="155">
        <v>120</v>
      </c>
      <c r="B128" s="177" t="s">
        <v>301</v>
      </c>
      <c r="C128" s="177" t="s">
        <v>344</v>
      </c>
      <c r="D128" s="333" t="s">
        <v>428</v>
      </c>
      <c r="E128" s="354">
        <v>9069828</v>
      </c>
      <c r="F128" s="158" t="s">
        <v>507</v>
      </c>
      <c r="G128" s="162"/>
      <c r="H128" s="162"/>
      <c r="I128" s="162"/>
      <c r="J128" s="162"/>
      <c r="K128" s="162"/>
      <c r="L128" s="163">
        <f t="shared" si="23"/>
        <v>0</v>
      </c>
      <c r="M128" s="162"/>
      <c r="N128" s="162"/>
      <c r="O128" s="162"/>
      <c r="P128" s="162"/>
      <c r="Q128" s="162"/>
      <c r="R128" s="162"/>
      <c r="S128" s="162"/>
      <c r="T128" s="162"/>
      <c r="U128" s="162"/>
      <c r="V128" s="162"/>
      <c r="W128" s="162"/>
      <c r="X128" s="162"/>
      <c r="Y128" s="162"/>
      <c r="Z128" s="162"/>
      <c r="AA128" s="159">
        <f>N128+P128+R128+T128+V128+W128+X128+Y128</f>
        <v>0</v>
      </c>
      <c r="AB128" s="159">
        <f>O128+Q128+S128+U128+Z128</f>
        <v>0</v>
      </c>
      <c r="AC128" s="162"/>
      <c r="AD128" s="162"/>
      <c r="AE128" s="162"/>
      <c r="AF128" s="162"/>
      <c r="AG128" s="159">
        <f t="shared" si="20"/>
        <v>0</v>
      </c>
      <c r="AH128" s="229">
        <f t="shared" si="21"/>
        <v>0</v>
      </c>
      <c r="AI128" s="162"/>
      <c r="AJ128" s="162"/>
      <c r="AK128" s="159">
        <f>AI128+AJ128</f>
        <v>0</v>
      </c>
      <c r="AL128" s="162">
        <v>358734939</v>
      </c>
      <c r="AM128" s="162"/>
      <c r="AN128" s="162"/>
      <c r="AO128" s="162"/>
      <c r="AP128" s="159">
        <f>AN128+AO128</f>
        <v>0</v>
      </c>
      <c r="AQ128" s="162">
        <v>99394179.209999993</v>
      </c>
      <c r="AR128" s="177"/>
      <c r="AS128" s="205">
        <f>AL128+AM128+AP128+AQ128+AR128</f>
        <v>458129118.20999998</v>
      </c>
      <c r="AT128" s="230">
        <f>AS128+AK128</f>
        <v>458129118.20999998</v>
      </c>
      <c r="AU128" s="231">
        <f>AH128-AT128</f>
        <v>-458129118.20999998</v>
      </c>
      <c r="AV128" s="166">
        <f t="shared" si="22"/>
        <v>0</v>
      </c>
    </row>
    <row r="129" spans="1:48">
      <c r="A129" s="155">
        <v>121</v>
      </c>
      <c r="B129" s="156"/>
      <c r="C129" s="173" t="s">
        <v>344</v>
      </c>
      <c r="D129" s="186" t="s">
        <v>424</v>
      </c>
      <c r="E129" s="354">
        <v>4137175</v>
      </c>
      <c r="F129" s="158" t="s">
        <v>507</v>
      </c>
      <c r="G129" s="178"/>
      <c r="H129" s="159"/>
      <c r="I129" s="159"/>
      <c r="J129" s="159"/>
      <c r="K129" s="159"/>
      <c r="L129" s="163">
        <f t="shared" si="23"/>
        <v>0</v>
      </c>
      <c r="M129" s="159"/>
      <c r="N129" s="159"/>
      <c r="O129" s="159"/>
      <c r="P129" s="159"/>
      <c r="Q129" s="159"/>
      <c r="R129" s="159"/>
      <c r="S129" s="159"/>
      <c r="T129" s="159"/>
      <c r="U129" s="159"/>
      <c r="V129" s="159"/>
      <c r="W129" s="159"/>
      <c r="X129" s="159"/>
      <c r="Y129" s="159"/>
      <c r="Z129" s="159"/>
      <c r="AA129" s="159">
        <f>N129+P129+R129+T129+V129+W129+X129+Y129</f>
        <v>0</v>
      </c>
      <c r="AB129" s="159">
        <f>O129+Q129+S129+U129+Z129</f>
        <v>0</v>
      </c>
      <c r="AC129" s="159"/>
      <c r="AD129" s="159"/>
      <c r="AE129" s="159"/>
      <c r="AF129" s="159"/>
      <c r="AG129" s="159">
        <f t="shared" si="20"/>
        <v>0</v>
      </c>
      <c r="AH129" s="159">
        <f t="shared" si="21"/>
        <v>0</v>
      </c>
      <c r="AI129" s="175"/>
      <c r="AJ129" s="159"/>
      <c r="AK129" s="159">
        <f>AI129+AJ129</f>
        <v>0</v>
      </c>
      <c r="AL129" s="159"/>
      <c r="AM129" s="159"/>
      <c r="AN129" s="174"/>
      <c r="AO129" s="159"/>
      <c r="AP129" s="159">
        <f>AN129+AO129</f>
        <v>0</v>
      </c>
      <c r="AQ129" s="159"/>
      <c r="AR129" s="159"/>
      <c r="AS129" s="159">
        <f>AL129+AM129+AP129+AQ129+AR129</f>
        <v>0</v>
      </c>
      <c r="AT129" s="159">
        <f>AS129+AK129</f>
        <v>0</v>
      </c>
      <c r="AU129" s="204">
        <f>AH129-AT129</f>
        <v>0</v>
      </c>
      <c r="AV129" s="166">
        <f t="shared" si="22"/>
        <v>0</v>
      </c>
    </row>
    <row r="130" spans="1:48">
      <c r="A130" s="155">
        <v>122</v>
      </c>
      <c r="B130" s="156" t="s">
        <v>301</v>
      </c>
      <c r="C130" s="173" t="s">
        <v>344</v>
      </c>
      <c r="D130" s="186" t="s">
        <v>491</v>
      </c>
      <c r="E130" s="354"/>
      <c r="F130" s="158" t="s">
        <v>507</v>
      </c>
      <c r="G130" s="188"/>
      <c r="H130" s="189"/>
      <c r="I130" s="189"/>
      <c r="J130" s="189"/>
      <c r="K130" s="189"/>
      <c r="L130" s="163">
        <f t="shared" si="23"/>
        <v>0</v>
      </c>
      <c r="M130" s="189"/>
      <c r="N130" s="189"/>
      <c r="O130" s="189"/>
      <c r="P130" s="189"/>
      <c r="Q130" s="190"/>
      <c r="R130" s="189"/>
      <c r="S130" s="189"/>
      <c r="T130" s="189"/>
      <c r="U130" s="189"/>
      <c r="V130" s="189"/>
      <c r="W130" s="189"/>
      <c r="X130" s="189"/>
      <c r="Y130" s="189"/>
      <c r="Z130" s="189"/>
      <c r="AA130" s="189">
        <f t="shared" si="17"/>
        <v>0</v>
      </c>
      <c r="AB130" s="189">
        <f t="shared" si="29"/>
        <v>0</v>
      </c>
      <c r="AC130" s="189"/>
      <c r="AD130" s="189"/>
      <c r="AE130" s="189"/>
      <c r="AF130" s="189"/>
      <c r="AG130" s="189">
        <f t="shared" si="20"/>
        <v>0</v>
      </c>
      <c r="AH130" s="189">
        <f t="shared" si="21"/>
        <v>0</v>
      </c>
      <c r="AI130" s="189"/>
      <c r="AJ130" s="189"/>
      <c r="AK130" s="189">
        <f t="shared" si="27"/>
        <v>0</v>
      </c>
      <c r="AL130" s="189">
        <v>3371888.27</v>
      </c>
      <c r="AM130" s="189"/>
      <c r="AN130" s="189"/>
      <c r="AO130" s="189"/>
      <c r="AP130" s="189">
        <f t="shared" si="19"/>
        <v>0</v>
      </c>
      <c r="AQ130" s="189"/>
      <c r="AR130" s="189"/>
      <c r="AS130" s="189">
        <f t="shared" si="30"/>
        <v>3371888.27</v>
      </c>
      <c r="AT130" s="189">
        <f t="shared" si="31"/>
        <v>3371888.27</v>
      </c>
      <c r="AU130" s="165">
        <f t="shared" si="32"/>
        <v>-3371888.27</v>
      </c>
      <c r="AV130" s="166">
        <f t="shared" si="22"/>
        <v>0</v>
      </c>
    </row>
    <row r="131" spans="1:48">
      <c r="A131" s="155">
        <v>123</v>
      </c>
      <c r="B131" s="156" t="s">
        <v>301</v>
      </c>
      <c r="C131" s="157" t="s">
        <v>349</v>
      </c>
      <c r="D131" s="176" t="s">
        <v>350</v>
      </c>
      <c r="E131" s="354">
        <v>9072594</v>
      </c>
      <c r="F131" s="158" t="s">
        <v>507</v>
      </c>
      <c r="G131" s="162"/>
      <c r="H131" s="162"/>
      <c r="I131" s="162"/>
      <c r="J131" s="162"/>
      <c r="K131" s="162"/>
      <c r="L131" s="163">
        <f t="shared" si="23"/>
        <v>0</v>
      </c>
      <c r="M131" s="162"/>
      <c r="N131" s="162"/>
      <c r="O131" s="162"/>
      <c r="P131" s="162"/>
      <c r="Q131" s="162"/>
      <c r="R131" s="162"/>
      <c r="S131" s="162"/>
      <c r="T131" s="162"/>
      <c r="U131" s="162"/>
      <c r="V131" s="162"/>
      <c r="W131" s="162"/>
      <c r="X131" s="162"/>
      <c r="Y131" s="162"/>
      <c r="Z131" s="162"/>
      <c r="AA131" s="159">
        <f t="shared" ref="AA131:AA193" si="33">N131+P131+R131+T131+V131+W131+X131+Y131</f>
        <v>0</v>
      </c>
      <c r="AB131" s="159">
        <f t="shared" si="29"/>
        <v>0</v>
      </c>
      <c r="AC131" s="162"/>
      <c r="AD131" s="162"/>
      <c r="AE131" s="162"/>
      <c r="AF131" s="162"/>
      <c r="AG131" s="159">
        <f t="shared" si="20"/>
        <v>0</v>
      </c>
      <c r="AH131" s="159">
        <f t="shared" si="21"/>
        <v>0</v>
      </c>
      <c r="AI131" s="162"/>
      <c r="AJ131" s="162"/>
      <c r="AK131" s="159">
        <f t="shared" si="27"/>
        <v>0</v>
      </c>
      <c r="AL131" s="162">
        <v>164400327.83000001</v>
      </c>
      <c r="AM131" s="162"/>
      <c r="AN131" s="162"/>
      <c r="AO131" s="162"/>
      <c r="AP131" s="159">
        <f t="shared" si="19"/>
        <v>0</v>
      </c>
      <c r="AQ131" s="162">
        <v>22537520</v>
      </c>
      <c r="AR131" s="159"/>
      <c r="AS131" s="159">
        <f t="shared" si="30"/>
        <v>186937847.83000001</v>
      </c>
      <c r="AT131" s="159">
        <f t="shared" si="31"/>
        <v>186937847.83000001</v>
      </c>
      <c r="AU131" s="165">
        <f t="shared" si="32"/>
        <v>-186937847.83000001</v>
      </c>
      <c r="AV131" s="166">
        <f t="shared" si="22"/>
        <v>0</v>
      </c>
    </row>
    <row r="132" spans="1:48" ht="24.75">
      <c r="A132" s="155">
        <v>124</v>
      </c>
      <c r="B132" s="156" t="s">
        <v>301</v>
      </c>
      <c r="C132" s="157" t="s">
        <v>349</v>
      </c>
      <c r="D132" s="176" t="s">
        <v>351</v>
      </c>
      <c r="E132" s="354">
        <v>4135717</v>
      </c>
      <c r="F132" s="158" t="s">
        <v>507</v>
      </c>
      <c r="G132" s="159"/>
      <c r="H132" s="159"/>
      <c r="I132" s="159"/>
      <c r="J132" s="159"/>
      <c r="K132" s="159"/>
      <c r="L132" s="163">
        <f t="shared" si="23"/>
        <v>0</v>
      </c>
      <c r="M132" s="159"/>
      <c r="N132" s="159"/>
      <c r="O132" s="159"/>
      <c r="P132" s="159"/>
      <c r="Q132" s="159"/>
      <c r="R132" s="159"/>
      <c r="S132" s="159"/>
      <c r="T132" s="159"/>
      <c r="U132" s="159"/>
      <c r="V132" s="159"/>
      <c r="W132" s="159"/>
      <c r="X132" s="159"/>
      <c r="Y132" s="159"/>
      <c r="Z132" s="159"/>
      <c r="AA132" s="159">
        <f t="shared" si="33"/>
        <v>0</v>
      </c>
      <c r="AB132" s="159">
        <f t="shared" si="29"/>
        <v>0</v>
      </c>
      <c r="AC132" s="159"/>
      <c r="AD132" s="159"/>
      <c r="AE132" s="159"/>
      <c r="AF132" s="159"/>
      <c r="AG132" s="159">
        <f t="shared" si="20"/>
        <v>0</v>
      </c>
      <c r="AH132" s="159">
        <f t="shared" si="21"/>
        <v>0</v>
      </c>
      <c r="AI132" s="159"/>
      <c r="AJ132" s="159"/>
      <c r="AK132" s="159">
        <f t="shared" si="27"/>
        <v>0</v>
      </c>
      <c r="AL132" s="159"/>
      <c r="AM132" s="159"/>
      <c r="AN132" s="159"/>
      <c r="AO132" s="159"/>
      <c r="AP132" s="159">
        <f t="shared" ref="AP132:AP195" si="34">AN132+AO132</f>
        <v>0</v>
      </c>
      <c r="AQ132" s="159"/>
      <c r="AR132" s="159"/>
      <c r="AS132" s="159">
        <f t="shared" si="30"/>
        <v>0</v>
      </c>
      <c r="AT132" s="159">
        <f t="shared" si="31"/>
        <v>0</v>
      </c>
      <c r="AU132" s="165">
        <f t="shared" si="32"/>
        <v>0</v>
      </c>
      <c r="AV132" s="166">
        <f t="shared" si="22"/>
        <v>0</v>
      </c>
    </row>
    <row r="133" spans="1:48">
      <c r="A133" s="155">
        <v>125</v>
      </c>
      <c r="B133" s="156" t="s">
        <v>301</v>
      </c>
      <c r="C133" s="157" t="s">
        <v>349</v>
      </c>
      <c r="D133" s="176" t="s">
        <v>308</v>
      </c>
      <c r="E133" s="354">
        <v>9072608</v>
      </c>
      <c r="F133" s="158" t="s">
        <v>507</v>
      </c>
      <c r="G133" s="164"/>
      <c r="H133" s="164"/>
      <c r="I133" s="164"/>
      <c r="J133" s="164"/>
      <c r="K133" s="162"/>
      <c r="L133" s="163">
        <f t="shared" si="23"/>
        <v>0</v>
      </c>
      <c r="M133" s="164"/>
      <c r="N133" s="164"/>
      <c r="O133" s="164"/>
      <c r="P133" s="164"/>
      <c r="Q133" s="164"/>
      <c r="R133" s="164"/>
      <c r="S133" s="164"/>
      <c r="T133" s="164"/>
      <c r="U133" s="164"/>
      <c r="V133" s="164"/>
      <c r="W133" s="164"/>
      <c r="X133" s="164"/>
      <c r="Y133" s="164"/>
      <c r="Z133" s="164"/>
      <c r="AA133" s="159">
        <f>N133+P133+R133+T133+V133+W133+X133+Y133</f>
        <v>0</v>
      </c>
      <c r="AB133" s="159">
        <f t="shared" si="29"/>
        <v>0</v>
      </c>
      <c r="AC133" s="164"/>
      <c r="AD133" s="164"/>
      <c r="AE133" s="164"/>
      <c r="AF133" s="164"/>
      <c r="AG133" s="159">
        <f t="shared" si="20"/>
        <v>0</v>
      </c>
      <c r="AH133" s="159">
        <f t="shared" si="21"/>
        <v>0</v>
      </c>
      <c r="AI133" s="164"/>
      <c r="AJ133" s="164"/>
      <c r="AK133" s="159">
        <f t="shared" si="27"/>
        <v>0</v>
      </c>
      <c r="AL133" s="164">
        <v>484573062.10000002</v>
      </c>
      <c r="AM133" s="164"/>
      <c r="AN133" s="164"/>
      <c r="AO133" s="164"/>
      <c r="AP133" s="159">
        <f t="shared" si="34"/>
        <v>0</v>
      </c>
      <c r="AQ133" s="164">
        <v>241427533</v>
      </c>
      <c r="AR133" s="159"/>
      <c r="AS133" s="159">
        <f t="shared" si="30"/>
        <v>726000595.10000002</v>
      </c>
      <c r="AT133" s="159">
        <f t="shared" si="31"/>
        <v>726000595.10000002</v>
      </c>
      <c r="AU133" s="165">
        <f t="shared" si="32"/>
        <v>-726000595.10000002</v>
      </c>
      <c r="AV133" s="166">
        <f t="shared" si="22"/>
        <v>0</v>
      </c>
    </row>
    <row r="134" spans="1:48">
      <c r="A134" s="155">
        <v>126</v>
      </c>
      <c r="B134" s="156" t="s">
        <v>301</v>
      </c>
      <c r="C134" s="157" t="s">
        <v>349</v>
      </c>
      <c r="D134" s="176" t="s">
        <v>307</v>
      </c>
      <c r="E134" s="354">
        <v>9072616</v>
      </c>
      <c r="F134" s="158" t="s">
        <v>507</v>
      </c>
      <c r="G134" s="164"/>
      <c r="H134" s="164"/>
      <c r="I134" s="164"/>
      <c r="J134" s="164"/>
      <c r="K134" s="162"/>
      <c r="L134" s="163">
        <f t="shared" si="23"/>
        <v>0</v>
      </c>
      <c r="M134" s="164"/>
      <c r="N134" s="164"/>
      <c r="O134" s="164"/>
      <c r="P134" s="164"/>
      <c r="Q134" s="164"/>
      <c r="R134" s="164"/>
      <c r="S134" s="164"/>
      <c r="T134" s="164"/>
      <c r="U134" s="164"/>
      <c r="V134" s="164"/>
      <c r="W134" s="164"/>
      <c r="X134" s="164"/>
      <c r="Y134" s="164"/>
      <c r="Z134" s="164"/>
      <c r="AA134" s="159">
        <f t="shared" si="33"/>
        <v>0</v>
      </c>
      <c r="AB134" s="159">
        <f t="shared" si="29"/>
        <v>0</v>
      </c>
      <c r="AC134" s="164"/>
      <c r="AD134" s="164"/>
      <c r="AE134" s="164"/>
      <c r="AF134" s="164"/>
      <c r="AG134" s="159">
        <f t="shared" si="20"/>
        <v>0</v>
      </c>
      <c r="AH134" s="159">
        <f t="shared" si="21"/>
        <v>0</v>
      </c>
      <c r="AI134" s="164"/>
      <c r="AJ134" s="164"/>
      <c r="AK134" s="159">
        <f t="shared" si="27"/>
        <v>0</v>
      </c>
      <c r="AL134" s="164">
        <v>30273171</v>
      </c>
      <c r="AM134" s="164"/>
      <c r="AN134" s="164"/>
      <c r="AO134" s="164"/>
      <c r="AP134" s="159">
        <f t="shared" si="34"/>
        <v>0</v>
      </c>
      <c r="AQ134" s="164">
        <v>45037543</v>
      </c>
      <c r="AR134" s="159"/>
      <c r="AS134" s="159">
        <f t="shared" si="30"/>
        <v>75310714</v>
      </c>
      <c r="AT134" s="159">
        <f t="shared" si="31"/>
        <v>75310714</v>
      </c>
      <c r="AU134" s="165">
        <f t="shared" si="32"/>
        <v>-75310714</v>
      </c>
      <c r="AV134" s="166">
        <f t="shared" si="22"/>
        <v>0</v>
      </c>
    </row>
    <row r="135" spans="1:48">
      <c r="A135" s="155">
        <v>127</v>
      </c>
      <c r="B135" s="156" t="s">
        <v>301</v>
      </c>
      <c r="C135" s="157" t="s">
        <v>349</v>
      </c>
      <c r="D135" s="176" t="s">
        <v>309</v>
      </c>
      <c r="E135" s="354">
        <v>4124839</v>
      </c>
      <c r="F135" s="158" t="s">
        <v>507</v>
      </c>
      <c r="G135" s="164"/>
      <c r="H135" s="164"/>
      <c r="I135" s="164"/>
      <c r="J135" s="164"/>
      <c r="K135" s="162"/>
      <c r="L135" s="163">
        <f t="shared" si="23"/>
        <v>0</v>
      </c>
      <c r="M135" s="164"/>
      <c r="N135" s="164"/>
      <c r="O135" s="164"/>
      <c r="P135" s="164"/>
      <c r="Q135" s="164"/>
      <c r="R135" s="164"/>
      <c r="S135" s="164"/>
      <c r="T135" s="164"/>
      <c r="U135" s="164"/>
      <c r="V135" s="164"/>
      <c r="W135" s="164"/>
      <c r="X135" s="164"/>
      <c r="Y135" s="164"/>
      <c r="Z135" s="164"/>
      <c r="AA135" s="159">
        <f t="shared" si="33"/>
        <v>0</v>
      </c>
      <c r="AB135" s="159">
        <f t="shared" si="29"/>
        <v>0</v>
      </c>
      <c r="AC135" s="164"/>
      <c r="AD135" s="164"/>
      <c r="AE135" s="164"/>
      <c r="AF135" s="164"/>
      <c r="AG135" s="159">
        <f t="shared" si="20"/>
        <v>0</v>
      </c>
      <c r="AH135" s="159">
        <f t="shared" si="21"/>
        <v>0</v>
      </c>
      <c r="AI135" s="164"/>
      <c r="AJ135" s="164"/>
      <c r="AK135" s="159">
        <f t="shared" si="27"/>
        <v>0</v>
      </c>
      <c r="AL135" s="164">
        <v>77390504</v>
      </c>
      <c r="AM135" s="164"/>
      <c r="AN135" s="164"/>
      <c r="AO135" s="164"/>
      <c r="AP135" s="159">
        <f t="shared" si="34"/>
        <v>0</v>
      </c>
      <c r="AQ135" s="164">
        <v>1784506</v>
      </c>
      <c r="AR135" s="159"/>
      <c r="AS135" s="159">
        <f t="shared" si="30"/>
        <v>79175010</v>
      </c>
      <c r="AT135" s="159">
        <f t="shared" si="31"/>
        <v>79175010</v>
      </c>
      <c r="AU135" s="165">
        <f t="shared" si="32"/>
        <v>-79175010</v>
      </c>
      <c r="AV135" s="166">
        <f t="shared" si="22"/>
        <v>0</v>
      </c>
    </row>
    <row r="136" spans="1:48">
      <c r="A136" s="155">
        <v>128</v>
      </c>
      <c r="B136" s="156" t="s">
        <v>301</v>
      </c>
      <c r="C136" s="157" t="s">
        <v>349</v>
      </c>
      <c r="D136" s="176" t="s">
        <v>306</v>
      </c>
      <c r="E136" s="354">
        <v>9072652</v>
      </c>
      <c r="F136" s="158" t="s">
        <v>507</v>
      </c>
      <c r="G136" s="162"/>
      <c r="H136" s="162"/>
      <c r="I136" s="162"/>
      <c r="J136" s="162"/>
      <c r="K136" s="162"/>
      <c r="L136" s="163">
        <f t="shared" si="23"/>
        <v>0</v>
      </c>
      <c r="M136" s="162"/>
      <c r="N136" s="162"/>
      <c r="O136" s="162"/>
      <c r="P136" s="162"/>
      <c r="Q136" s="162"/>
      <c r="R136" s="162"/>
      <c r="S136" s="162"/>
      <c r="T136" s="162"/>
      <c r="U136" s="162"/>
      <c r="V136" s="162"/>
      <c r="W136" s="162"/>
      <c r="X136" s="162"/>
      <c r="Y136" s="162"/>
      <c r="Z136" s="162"/>
      <c r="AA136" s="159">
        <f t="shared" si="33"/>
        <v>0</v>
      </c>
      <c r="AB136" s="159">
        <f t="shared" si="29"/>
        <v>0</v>
      </c>
      <c r="AC136" s="162"/>
      <c r="AD136" s="162"/>
      <c r="AE136" s="162"/>
      <c r="AF136" s="162"/>
      <c r="AG136" s="159">
        <f t="shared" si="20"/>
        <v>0</v>
      </c>
      <c r="AH136" s="159">
        <f t="shared" si="21"/>
        <v>0</v>
      </c>
      <c r="AI136" s="162"/>
      <c r="AJ136" s="162"/>
      <c r="AK136" s="159">
        <f t="shared" si="27"/>
        <v>0</v>
      </c>
      <c r="AL136" s="162">
        <v>246705675</v>
      </c>
      <c r="AM136" s="162"/>
      <c r="AN136" s="162"/>
      <c r="AO136" s="162"/>
      <c r="AP136" s="159">
        <f t="shared" si="34"/>
        <v>0</v>
      </c>
      <c r="AQ136" s="162">
        <v>29918530.899999999</v>
      </c>
      <c r="AR136" s="159"/>
      <c r="AS136" s="159">
        <f t="shared" si="30"/>
        <v>276624205.89999998</v>
      </c>
      <c r="AT136" s="159">
        <f t="shared" si="31"/>
        <v>276624205.89999998</v>
      </c>
      <c r="AU136" s="165">
        <f t="shared" si="32"/>
        <v>-276624205.89999998</v>
      </c>
      <c r="AV136" s="166">
        <f t="shared" si="22"/>
        <v>0</v>
      </c>
    </row>
    <row r="137" spans="1:48">
      <c r="A137" s="155">
        <v>129</v>
      </c>
      <c r="B137" s="156" t="s">
        <v>301</v>
      </c>
      <c r="C137" s="173" t="s">
        <v>349</v>
      </c>
      <c r="D137" s="186" t="s">
        <v>352</v>
      </c>
      <c r="E137" s="354">
        <v>4135571</v>
      </c>
      <c r="F137" s="158" t="s">
        <v>507</v>
      </c>
      <c r="G137" s="162"/>
      <c r="H137" s="162"/>
      <c r="I137" s="162"/>
      <c r="J137" s="162"/>
      <c r="K137" s="162"/>
      <c r="L137" s="163">
        <f t="shared" si="23"/>
        <v>0</v>
      </c>
      <c r="M137" s="162"/>
      <c r="N137" s="162"/>
      <c r="O137" s="162"/>
      <c r="P137" s="162"/>
      <c r="Q137" s="162"/>
      <c r="R137" s="162"/>
      <c r="S137" s="162"/>
      <c r="T137" s="162"/>
      <c r="U137" s="162"/>
      <c r="V137" s="162"/>
      <c r="W137" s="162"/>
      <c r="X137" s="162"/>
      <c r="Y137" s="162"/>
      <c r="Z137" s="162"/>
      <c r="AA137" s="159">
        <f t="shared" si="33"/>
        <v>0</v>
      </c>
      <c r="AB137" s="159">
        <f t="shared" si="29"/>
        <v>0</v>
      </c>
      <c r="AC137" s="162"/>
      <c r="AD137" s="162"/>
      <c r="AE137" s="162"/>
      <c r="AF137" s="162"/>
      <c r="AG137" s="159">
        <f t="shared" ref="AG137:AG200" si="35">AA137-AB137+AC137-AD137+AF137</f>
        <v>0</v>
      </c>
      <c r="AH137" s="159">
        <f t="shared" ref="AH137:AH200" si="36">AG137+L137</f>
        <v>0</v>
      </c>
      <c r="AI137" s="162"/>
      <c r="AJ137" s="162"/>
      <c r="AK137" s="159">
        <f t="shared" si="27"/>
        <v>0</v>
      </c>
      <c r="AL137" s="162">
        <v>1492700</v>
      </c>
      <c r="AM137" s="162"/>
      <c r="AN137" s="162"/>
      <c r="AO137" s="162"/>
      <c r="AP137" s="159">
        <f t="shared" si="34"/>
        <v>0</v>
      </c>
      <c r="AQ137" s="162">
        <v>1425852.22</v>
      </c>
      <c r="AR137" s="159"/>
      <c r="AS137" s="159">
        <f t="shared" si="30"/>
        <v>2918552.2199999997</v>
      </c>
      <c r="AT137" s="159">
        <f t="shared" si="31"/>
        <v>2918552.2199999997</v>
      </c>
      <c r="AU137" s="165">
        <f t="shared" si="32"/>
        <v>-2918552.2199999997</v>
      </c>
      <c r="AV137" s="166">
        <f t="shared" ref="AV137:AV200" si="37">AA137+AC137+AF137</f>
        <v>0</v>
      </c>
    </row>
    <row r="138" spans="1:48">
      <c r="A138" s="155">
        <v>130</v>
      </c>
      <c r="B138" s="156" t="s">
        <v>301</v>
      </c>
      <c r="C138" s="157" t="s">
        <v>353</v>
      </c>
      <c r="D138" s="176" t="s">
        <v>303</v>
      </c>
      <c r="E138" s="354">
        <v>9069984</v>
      </c>
      <c r="F138" s="158" t="s">
        <v>507</v>
      </c>
      <c r="G138" s="167"/>
      <c r="H138" s="167"/>
      <c r="I138" s="167"/>
      <c r="J138" s="167"/>
      <c r="K138" s="167"/>
      <c r="L138" s="163">
        <f t="shared" ref="L138:L201" si="38">SUM(G138:K138)</f>
        <v>0</v>
      </c>
      <c r="M138" s="167"/>
      <c r="N138" s="167"/>
      <c r="O138" s="167"/>
      <c r="P138" s="167"/>
      <c r="Q138" s="167"/>
      <c r="R138" s="167"/>
      <c r="S138" s="167"/>
      <c r="T138" s="167"/>
      <c r="U138" s="167"/>
      <c r="V138" s="167"/>
      <c r="W138" s="167"/>
      <c r="X138" s="167"/>
      <c r="Y138" s="167"/>
      <c r="Z138" s="167"/>
      <c r="AA138" s="159">
        <f t="shared" si="33"/>
        <v>0</v>
      </c>
      <c r="AB138" s="159">
        <f t="shared" si="29"/>
        <v>0</v>
      </c>
      <c r="AC138" s="167"/>
      <c r="AD138" s="167"/>
      <c r="AE138" s="167"/>
      <c r="AF138" s="167"/>
      <c r="AG138" s="159">
        <f t="shared" si="35"/>
        <v>0</v>
      </c>
      <c r="AH138" s="159">
        <f t="shared" si="36"/>
        <v>0</v>
      </c>
      <c r="AI138" s="167"/>
      <c r="AJ138" s="169"/>
      <c r="AK138" s="159">
        <f t="shared" si="27"/>
        <v>0</v>
      </c>
      <c r="AL138" s="167">
        <v>643969431.76999998</v>
      </c>
      <c r="AM138" s="169"/>
      <c r="AN138" s="167"/>
      <c r="AO138" s="167"/>
      <c r="AP138" s="159">
        <f t="shared" si="34"/>
        <v>0</v>
      </c>
      <c r="AQ138" s="167">
        <v>85334057.329999998</v>
      </c>
      <c r="AR138" s="159"/>
      <c r="AS138" s="159">
        <f t="shared" si="30"/>
        <v>729303489.10000002</v>
      </c>
      <c r="AT138" s="159">
        <f t="shared" si="31"/>
        <v>729303489.10000002</v>
      </c>
      <c r="AU138" s="165">
        <f t="shared" si="32"/>
        <v>-729303489.10000002</v>
      </c>
      <c r="AV138" s="166">
        <f t="shared" si="37"/>
        <v>0</v>
      </c>
    </row>
    <row r="139" spans="1:48">
      <c r="A139" s="155">
        <v>131</v>
      </c>
      <c r="B139" s="156" t="s">
        <v>301</v>
      </c>
      <c r="C139" s="157" t="s">
        <v>353</v>
      </c>
      <c r="D139" s="176" t="s">
        <v>305</v>
      </c>
      <c r="E139" s="354">
        <v>90699842</v>
      </c>
      <c r="F139" s="158" t="s">
        <v>507</v>
      </c>
      <c r="G139" s="167"/>
      <c r="H139" s="167"/>
      <c r="I139" s="167"/>
      <c r="J139" s="167"/>
      <c r="K139" s="167"/>
      <c r="L139" s="163">
        <f t="shared" si="38"/>
        <v>0</v>
      </c>
      <c r="M139" s="167"/>
      <c r="N139" s="167"/>
      <c r="O139" s="167"/>
      <c r="P139" s="167"/>
      <c r="Q139" s="167"/>
      <c r="R139" s="167"/>
      <c r="S139" s="167"/>
      <c r="T139" s="167"/>
      <c r="U139" s="167"/>
      <c r="V139" s="167"/>
      <c r="W139" s="167"/>
      <c r="X139" s="167"/>
      <c r="Y139" s="167"/>
      <c r="Z139" s="167"/>
      <c r="AA139" s="159">
        <f t="shared" si="33"/>
        <v>0</v>
      </c>
      <c r="AB139" s="159">
        <f t="shared" si="29"/>
        <v>0</v>
      </c>
      <c r="AC139" s="167"/>
      <c r="AD139" s="167"/>
      <c r="AE139" s="167"/>
      <c r="AF139" s="167"/>
      <c r="AG139" s="159">
        <f t="shared" si="35"/>
        <v>0</v>
      </c>
      <c r="AH139" s="159">
        <f t="shared" si="36"/>
        <v>0</v>
      </c>
      <c r="AI139" s="167"/>
      <c r="AJ139" s="169"/>
      <c r="AK139" s="159">
        <f t="shared" si="27"/>
        <v>0</v>
      </c>
      <c r="AL139" s="167"/>
      <c r="AM139" s="169"/>
      <c r="AN139" s="167"/>
      <c r="AO139" s="167"/>
      <c r="AP139" s="159">
        <f t="shared" si="34"/>
        <v>0</v>
      </c>
      <c r="AQ139" s="167"/>
      <c r="AR139" s="159"/>
      <c r="AS139" s="159">
        <f t="shared" si="30"/>
        <v>0</v>
      </c>
      <c r="AT139" s="159">
        <f t="shared" si="31"/>
        <v>0</v>
      </c>
      <c r="AU139" s="165">
        <f t="shared" si="32"/>
        <v>0</v>
      </c>
      <c r="AV139" s="166">
        <f t="shared" si="37"/>
        <v>0</v>
      </c>
    </row>
    <row r="140" spans="1:48">
      <c r="A140" s="155">
        <v>132</v>
      </c>
      <c r="B140" s="156" t="s">
        <v>301</v>
      </c>
      <c r="C140" s="157" t="s">
        <v>353</v>
      </c>
      <c r="D140" s="176" t="s">
        <v>308</v>
      </c>
      <c r="E140" s="354">
        <v>9069976</v>
      </c>
      <c r="F140" s="158" t="s">
        <v>507</v>
      </c>
      <c r="G140" s="162"/>
      <c r="H140" s="162"/>
      <c r="I140" s="162"/>
      <c r="J140" s="162"/>
      <c r="K140" s="162"/>
      <c r="L140" s="163">
        <f t="shared" si="38"/>
        <v>0</v>
      </c>
      <c r="M140" s="162"/>
      <c r="N140" s="162"/>
      <c r="O140" s="162"/>
      <c r="P140" s="162"/>
      <c r="Q140" s="162"/>
      <c r="R140" s="162"/>
      <c r="S140" s="162"/>
      <c r="T140" s="162"/>
      <c r="U140" s="162"/>
      <c r="V140" s="162"/>
      <c r="W140" s="162"/>
      <c r="X140" s="162"/>
      <c r="Y140" s="162"/>
      <c r="Z140" s="162"/>
      <c r="AA140" s="159">
        <f t="shared" si="33"/>
        <v>0</v>
      </c>
      <c r="AB140" s="159">
        <f t="shared" si="29"/>
        <v>0</v>
      </c>
      <c r="AC140" s="162"/>
      <c r="AD140" s="162"/>
      <c r="AE140" s="162"/>
      <c r="AF140" s="162"/>
      <c r="AG140" s="159">
        <f t="shared" si="35"/>
        <v>0</v>
      </c>
      <c r="AH140" s="159">
        <f t="shared" si="36"/>
        <v>0</v>
      </c>
      <c r="AI140" s="162"/>
      <c r="AJ140" s="162"/>
      <c r="AK140" s="159">
        <f t="shared" si="27"/>
        <v>0</v>
      </c>
      <c r="AL140" s="162">
        <v>702741581.97000003</v>
      </c>
      <c r="AM140" s="162"/>
      <c r="AN140" s="162"/>
      <c r="AO140" s="162"/>
      <c r="AP140" s="159">
        <f t="shared" si="34"/>
        <v>0</v>
      </c>
      <c r="AQ140" s="162">
        <v>922098145.05999994</v>
      </c>
      <c r="AR140" s="159"/>
      <c r="AS140" s="159">
        <f t="shared" si="30"/>
        <v>1624839727.03</v>
      </c>
      <c r="AT140" s="159">
        <f t="shared" si="31"/>
        <v>1624839727.03</v>
      </c>
      <c r="AU140" s="165">
        <f t="shared" si="32"/>
        <v>-1624839727.03</v>
      </c>
      <c r="AV140" s="166">
        <f t="shared" si="37"/>
        <v>0</v>
      </c>
    </row>
    <row r="141" spans="1:48">
      <c r="A141" s="155">
        <v>133</v>
      </c>
      <c r="B141" s="156" t="s">
        <v>301</v>
      </c>
      <c r="C141" s="157" t="s">
        <v>353</v>
      </c>
      <c r="D141" s="176" t="s">
        <v>307</v>
      </c>
      <c r="E141" s="354">
        <v>9069941</v>
      </c>
      <c r="F141" s="158" t="s">
        <v>507</v>
      </c>
      <c r="G141" s="164"/>
      <c r="H141" s="164"/>
      <c r="I141" s="164"/>
      <c r="J141" s="164"/>
      <c r="K141" s="162"/>
      <c r="L141" s="163">
        <f t="shared" si="38"/>
        <v>0</v>
      </c>
      <c r="M141" s="164"/>
      <c r="N141" s="164"/>
      <c r="O141" s="164"/>
      <c r="P141" s="164"/>
      <c r="Q141" s="164"/>
      <c r="R141" s="164"/>
      <c r="S141" s="164"/>
      <c r="T141" s="164"/>
      <c r="U141" s="164"/>
      <c r="V141" s="164"/>
      <c r="W141" s="164"/>
      <c r="X141" s="164"/>
      <c r="Y141" s="164"/>
      <c r="Z141" s="164"/>
      <c r="AA141" s="159">
        <f t="shared" si="33"/>
        <v>0</v>
      </c>
      <c r="AB141" s="159">
        <f t="shared" si="29"/>
        <v>0</v>
      </c>
      <c r="AC141" s="164"/>
      <c r="AD141" s="164"/>
      <c r="AE141" s="164"/>
      <c r="AF141" s="164"/>
      <c r="AG141" s="159">
        <f t="shared" si="35"/>
        <v>0</v>
      </c>
      <c r="AH141" s="159">
        <f t="shared" si="36"/>
        <v>0</v>
      </c>
      <c r="AI141" s="164"/>
      <c r="AJ141" s="164"/>
      <c r="AK141" s="159">
        <f t="shared" si="27"/>
        <v>0</v>
      </c>
      <c r="AL141" s="164">
        <v>83406686.950000003</v>
      </c>
      <c r="AM141" s="164"/>
      <c r="AN141" s="164"/>
      <c r="AO141" s="164"/>
      <c r="AP141" s="159">
        <f t="shared" si="34"/>
        <v>0</v>
      </c>
      <c r="AQ141" s="164">
        <v>127765584.27</v>
      </c>
      <c r="AR141" s="159"/>
      <c r="AS141" s="159">
        <f t="shared" si="30"/>
        <v>211172271.22</v>
      </c>
      <c r="AT141" s="159">
        <f t="shared" si="31"/>
        <v>211172271.22</v>
      </c>
      <c r="AU141" s="165">
        <f t="shared" si="32"/>
        <v>-211172271.22</v>
      </c>
      <c r="AV141" s="166">
        <f t="shared" si="37"/>
        <v>0</v>
      </c>
    </row>
    <row r="142" spans="1:48">
      <c r="A142" s="155">
        <v>134</v>
      </c>
      <c r="B142" s="156" t="s">
        <v>301</v>
      </c>
      <c r="C142" s="157" t="s">
        <v>353</v>
      </c>
      <c r="D142" s="176" t="s">
        <v>309</v>
      </c>
      <c r="E142" s="354">
        <v>9070001</v>
      </c>
      <c r="F142" s="158" t="s">
        <v>507</v>
      </c>
      <c r="G142" s="164"/>
      <c r="H142" s="164"/>
      <c r="I142" s="164"/>
      <c r="J142" s="164"/>
      <c r="K142" s="162"/>
      <c r="L142" s="163">
        <f t="shared" si="38"/>
        <v>0</v>
      </c>
      <c r="M142" s="164"/>
      <c r="N142" s="164"/>
      <c r="O142" s="164"/>
      <c r="P142" s="164"/>
      <c r="Q142" s="164"/>
      <c r="R142" s="164"/>
      <c r="S142" s="164"/>
      <c r="T142" s="164"/>
      <c r="U142" s="164"/>
      <c r="V142" s="164"/>
      <c r="W142" s="164"/>
      <c r="X142" s="164"/>
      <c r="Y142" s="164"/>
      <c r="Z142" s="164"/>
      <c r="AA142" s="159">
        <f t="shared" si="33"/>
        <v>0</v>
      </c>
      <c r="AB142" s="159">
        <f t="shared" si="29"/>
        <v>0</v>
      </c>
      <c r="AC142" s="164"/>
      <c r="AD142" s="164"/>
      <c r="AE142" s="164"/>
      <c r="AF142" s="164"/>
      <c r="AG142" s="159">
        <f t="shared" si="35"/>
        <v>0</v>
      </c>
      <c r="AH142" s="159">
        <f t="shared" si="36"/>
        <v>0</v>
      </c>
      <c r="AI142" s="164"/>
      <c r="AJ142" s="164"/>
      <c r="AK142" s="159">
        <f t="shared" si="27"/>
        <v>0</v>
      </c>
      <c r="AL142" s="164">
        <v>92285546.719999999</v>
      </c>
      <c r="AM142" s="164"/>
      <c r="AN142" s="164"/>
      <c r="AO142" s="164"/>
      <c r="AP142" s="159">
        <f t="shared" si="34"/>
        <v>0</v>
      </c>
      <c r="AQ142" s="164">
        <v>74646116</v>
      </c>
      <c r="AR142" s="159"/>
      <c r="AS142" s="159">
        <f t="shared" si="30"/>
        <v>166931662.72</v>
      </c>
      <c r="AT142" s="159">
        <f t="shared" si="31"/>
        <v>166931662.72</v>
      </c>
      <c r="AU142" s="165">
        <f t="shared" si="32"/>
        <v>-166931662.72</v>
      </c>
      <c r="AV142" s="166">
        <f t="shared" si="37"/>
        <v>0</v>
      </c>
    </row>
    <row r="143" spans="1:48">
      <c r="A143" s="155">
        <v>135</v>
      </c>
      <c r="B143" s="177" t="s">
        <v>301</v>
      </c>
      <c r="C143" s="177" t="s">
        <v>353</v>
      </c>
      <c r="D143" s="333" t="s">
        <v>306</v>
      </c>
      <c r="E143" s="354">
        <v>9069925</v>
      </c>
      <c r="F143" s="158" t="s">
        <v>507</v>
      </c>
      <c r="G143" s="162"/>
      <c r="H143" s="162"/>
      <c r="I143" s="162"/>
      <c r="J143" s="162"/>
      <c r="K143" s="162"/>
      <c r="L143" s="163">
        <f t="shared" si="38"/>
        <v>0</v>
      </c>
      <c r="M143" s="162"/>
      <c r="N143" s="162"/>
      <c r="O143" s="162"/>
      <c r="P143" s="162"/>
      <c r="Q143" s="162"/>
      <c r="R143" s="162"/>
      <c r="S143" s="162"/>
      <c r="T143" s="162"/>
      <c r="U143" s="162"/>
      <c r="V143" s="162"/>
      <c r="W143" s="162"/>
      <c r="X143" s="162"/>
      <c r="Y143" s="162"/>
      <c r="Z143" s="162"/>
      <c r="AA143" s="159">
        <f t="shared" ref="AA143" si="39">N143+P143+R143+T143+V143+W143+X143+Y143</f>
        <v>0</v>
      </c>
      <c r="AB143" s="159">
        <f t="shared" ref="AB143" si="40">O143+Q143+S143+U143+Z143</f>
        <v>0</v>
      </c>
      <c r="AC143" s="162"/>
      <c r="AD143" s="162"/>
      <c r="AE143" s="162"/>
      <c r="AF143" s="162"/>
      <c r="AG143" s="159">
        <f t="shared" si="35"/>
        <v>0</v>
      </c>
      <c r="AH143" s="229">
        <f t="shared" si="36"/>
        <v>0</v>
      </c>
      <c r="AI143" s="162"/>
      <c r="AJ143" s="162"/>
      <c r="AK143" s="159">
        <f t="shared" ref="AK143" si="41">AI143+AJ143</f>
        <v>0</v>
      </c>
      <c r="AL143" s="162">
        <v>213258626</v>
      </c>
      <c r="AM143" s="162"/>
      <c r="AN143" s="162"/>
      <c r="AO143" s="162"/>
      <c r="AP143" s="159">
        <f t="shared" ref="AP143" si="42">AN143+AO143</f>
        <v>0</v>
      </c>
      <c r="AQ143" s="162">
        <v>223774283.25</v>
      </c>
      <c r="AR143" s="177"/>
      <c r="AS143" s="205">
        <f t="shared" ref="AS143" si="43">AL143+AM143+AP143+AQ143+AR143</f>
        <v>437032909.25</v>
      </c>
      <c r="AT143" s="230">
        <f t="shared" ref="AT143" si="44">AS143+AK143</f>
        <v>437032909.25</v>
      </c>
      <c r="AU143" s="231">
        <f t="shared" ref="AU143" si="45">AH143-AT143</f>
        <v>-437032909.25</v>
      </c>
      <c r="AV143" s="166">
        <f t="shared" si="37"/>
        <v>0</v>
      </c>
    </row>
    <row r="144" spans="1:48">
      <c r="A144" s="155">
        <v>136</v>
      </c>
      <c r="B144" s="156" t="s">
        <v>301</v>
      </c>
      <c r="C144" s="173" t="s">
        <v>353</v>
      </c>
      <c r="D144" s="186" t="s">
        <v>492</v>
      </c>
      <c r="E144" s="354">
        <v>4136489</v>
      </c>
      <c r="F144" s="158" t="s">
        <v>507</v>
      </c>
      <c r="G144" s="178"/>
      <c r="H144" s="159"/>
      <c r="I144" s="159"/>
      <c r="J144" s="159"/>
      <c r="K144" s="159"/>
      <c r="L144" s="163">
        <f t="shared" si="38"/>
        <v>0</v>
      </c>
      <c r="M144" s="159"/>
      <c r="N144" s="159"/>
      <c r="O144" s="159"/>
      <c r="P144" s="159"/>
      <c r="Q144" s="159"/>
      <c r="R144" s="159"/>
      <c r="S144" s="159"/>
      <c r="T144" s="159"/>
      <c r="U144" s="159"/>
      <c r="V144" s="159"/>
      <c r="W144" s="159"/>
      <c r="X144" s="159"/>
      <c r="Y144" s="159"/>
      <c r="Z144" s="159"/>
      <c r="AA144" s="159">
        <f t="shared" si="33"/>
        <v>0</v>
      </c>
      <c r="AB144" s="159">
        <f t="shared" si="29"/>
        <v>0</v>
      </c>
      <c r="AC144" s="159"/>
      <c r="AD144" s="159"/>
      <c r="AE144" s="159"/>
      <c r="AF144" s="159"/>
      <c r="AG144" s="159">
        <f t="shared" si="35"/>
        <v>0</v>
      </c>
      <c r="AH144" s="159">
        <f t="shared" si="36"/>
        <v>0</v>
      </c>
      <c r="AI144" s="159"/>
      <c r="AJ144" s="159"/>
      <c r="AK144" s="159">
        <f t="shared" si="27"/>
        <v>0</v>
      </c>
      <c r="AL144" s="159">
        <v>3741747</v>
      </c>
      <c r="AM144" s="159"/>
      <c r="AN144" s="159"/>
      <c r="AO144" s="156"/>
      <c r="AP144" s="159">
        <f t="shared" si="34"/>
        <v>0</v>
      </c>
      <c r="AQ144" s="159"/>
      <c r="AR144" s="159"/>
      <c r="AS144" s="159">
        <f t="shared" si="30"/>
        <v>3741747</v>
      </c>
      <c r="AT144" s="159">
        <f t="shared" si="31"/>
        <v>3741747</v>
      </c>
      <c r="AU144" s="165">
        <f t="shared" si="32"/>
        <v>-3741747</v>
      </c>
      <c r="AV144" s="166">
        <f t="shared" si="37"/>
        <v>0</v>
      </c>
    </row>
    <row r="145" spans="1:48">
      <c r="A145" s="155">
        <v>137</v>
      </c>
      <c r="B145" s="156" t="s">
        <v>301</v>
      </c>
      <c r="C145" s="173" t="s">
        <v>353</v>
      </c>
      <c r="D145" s="186" t="s">
        <v>493</v>
      </c>
      <c r="E145" s="354">
        <v>4129636</v>
      </c>
      <c r="F145" s="158" t="s">
        <v>507</v>
      </c>
      <c r="G145" s="178"/>
      <c r="H145" s="159"/>
      <c r="I145" s="159"/>
      <c r="J145" s="159"/>
      <c r="K145" s="159"/>
      <c r="L145" s="163">
        <f t="shared" si="38"/>
        <v>0</v>
      </c>
      <c r="M145" s="159"/>
      <c r="N145" s="159"/>
      <c r="O145" s="159"/>
      <c r="P145" s="159"/>
      <c r="Q145" s="159"/>
      <c r="R145" s="159"/>
      <c r="S145" s="159"/>
      <c r="T145" s="159"/>
      <c r="U145" s="159"/>
      <c r="V145" s="159"/>
      <c r="W145" s="159"/>
      <c r="X145" s="159"/>
      <c r="Y145" s="159"/>
      <c r="Z145" s="159"/>
      <c r="AA145" s="159">
        <f t="shared" si="33"/>
        <v>0</v>
      </c>
      <c r="AB145" s="159">
        <f>O145+Q145+S145+U145+Z145</f>
        <v>0</v>
      </c>
      <c r="AC145" s="159"/>
      <c r="AD145" s="159"/>
      <c r="AE145" s="159"/>
      <c r="AF145" s="159"/>
      <c r="AG145" s="159">
        <f t="shared" si="35"/>
        <v>0</v>
      </c>
      <c r="AH145" s="159">
        <f t="shared" si="36"/>
        <v>0</v>
      </c>
      <c r="AI145" s="159"/>
      <c r="AJ145" s="159"/>
      <c r="AK145" s="159">
        <f t="shared" si="27"/>
        <v>0</v>
      </c>
      <c r="AL145" s="159">
        <v>660168884</v>
      </c>
      <c r="AM145" s="159"/>
      <c r="AN145" s="159"/>
      <c r="AO145" s="159"/>
      <c r="AP145" s="159">
        <f t="shared" si="34"/>
        <v>0</v>
      </c>
      <c r="AQ145" s="159">
        <v>272875036</v>
      </c>
      <c r="AR145" s="159"/>
      <c r="AS145" s="159">
        <f t="shared" si="30"/>
        <v>933043920</v>
      </c>
      <c r="AT145" s="159">
        <f t="shared" si="31"/>
        <v>933043920</v>
      </c>
      <c r="AU145" s="165">
        <f t="shared" si="32"/>
        <v>-933043920</v>
      </c>
      <c r="AV145" s="166">
        <f t="shared" si="37"/>
        <v>0</v>
      </c>
    </row>
    <row r="146" spans="1:48">
      <c r="A146" s="155">
        <v>138</v>
      </c>
      <c r="B146" s="156" t="s">
        <v>301</v>
      </c>
      <c r="C146" s="157" t="s">
        <v>354</v>
      </c>
      <c r="D146" s="176" t="s">
        <v>303</v>
      </c>
      <c r="E146" s="354">
        <v>9071407</v>
      </c>
      <c r="F146" s="158" t="s">
        <v>507</v>
      </c>
      <c r="G146" s="164"/>
      <c r="H146" s="164"/>
      <c r="I146" s="164"/>
      <c r="J146" s="164"/>
      <c r="K146" s="164"/>
      <c r="L146" s="163">
        <f t="shared" si="38"/>
        <v>0</v>
      </c>
      <c r="M146" s="164"/>
      <c r="N146" s="164"/>
      <c r="O146" s="164"/>
      <c r="P146" s="164"/>
      <c r="Q146" s="164"/>
      <c r="R146" s="164"/>
      <c r="S146" s="164"/>
      <c r="T146" s="164"/>
      <c r="U146" s="164"/>
      <c r="V146" s="164"/>
      <c r="W146" s="164"/>
      <c r="X146" s="164"/>
      <c r="Y146" s="164"/>
      <c r="Z146" s="164"/>
      <c r="AA146" s="159">
        <f t="shared" si="33"/>
        <v>0</v>
      </c>
      <c r="AB146" s="159">
        <f t="shared" si="29"/>
        <v>0</v>
      </c>
      <c r="AC146" s="164"/>
      <c r="AD146" s="164"/>
      <c r="AE146" s="164"/>
      <c r="AF146" s="164"/>
      <c r="AG146" s="159">
        <f t="shared" si="35"/>
        <v>0</v>
      </c>
      <c r="AH146" s="159">
        <f t="shared" si="36"/>
        <v>0</v>
      </c>
      <c r="AI146" s="164"/>
      <c r="AJ146" s="162"/>
      <c r="AK146" s="159">
        <f t="shared" si="27"/>
        <v>0</v>
      </c>
      <c r="AL146" s="164">
        <v>5276540005.4300003</v>
      </c>
      <c r="AM146" s="162"/>
      <c r="AN146" s="164"/>
      <c r="AO146" s="164"/>
      <c r="AP146" s="159">
        <f t="shared" si="34"/>
        <v>0</v>
      </c>
      <c r="AQ146" s="164">
        <v>19181018</v>
      </c>
      <c r="AR146" s="159"/>
      <c r="AS146" s="159">
        <f t="shared" si="30"/>
        <v>5295721023.4300003</v>
      </c>
      <c r="AT146" s="159">
        <f t="shared" si="31"/>
        <v>5295721023.4300003</v>
      </c>
      <c r="AU146" s="165">
        <f t="shared" si="32"/>
        <v>-5295721023.4300003</v>
      </c>
      <c r="AV146" s="166">
        <f t="shared" si="37"/>
        <v>0</v>
      </c>
    </row>
    <row r="147" spans="1:48">
      <c r="A147" s="155">
        <v>139</v>
      </c>
      <c r="B147" s="156" t="s">
        <v>301</v>
      </c>
      <c r="C147" s="157" t="s">
        <v>354</v>
      </c>
      <c r="D147" s="176" t="s">
        <v>305</v>
      </c>
      <c r="E147" s="354">
        <v>9132554</v>
      </c>
      <c r="F147" s="158" t="s">
        <v>507</v>
      </c>
      <c r="G147" s="167"/>
      <c r="H147" s="167"/>
      <c r="I147" s="167"/>
      <c r="J147" s="167"/>
      <c r="K147" s="167"/>
      <c r="L147" s="163">
        <f t="shared" si="38"/>
        <v>0</v>
      </c>
      <c r="M147" s="167"/>
      <c r="N147" s="167"/>
      <c r="O147" s="167"/>
      <c r="P147" s="168"/>
      <c r="Q147" s="164"/>
      <c r="R147" s="162"/>
      <c r="S147" s="162"/>
      <c r="T147" s="172"/>
      <c r="U147" s="167"/>
      <c r="V147" s="167"/>
      <c r="W147" s="167"/>
      <c r="X147" s="167"/>
      <c r="Y147" s="167"/>
      <c r="Z147" s="167"/>
      <c r="AA147" s="159">
        <f t="shared" si="33"/>
        <v>0</v>
      </c>
      <c r="AB147" s="159">
        <f t="shared" si="29"/>
        <v>0</v>
      </c>
      <c r="AC147" s="167"/>
      <c r="AD147" s="167"/>
      <c r="AE147" s="167"/>
      <c r="AF147" s="167"/>
      <c r="AG147" s="159">
        <f t="shared" si="35"/>
        <v>0</v>
      </c>
      <c r="AH147" s="159">
        <f t="shared" si="36"/>
        <v>0</v>
      </c>
      <c r="AI147" s="167"/>
      <c r="AJ147" s="167"/>
      <c r="AK147" s="159">
        <f t="shared" si="27"/>
        <v>0</v>
      </c>
      <c r="AL147" s="167">
        <v>1092300</v>
      </c>
      <c r="AM147" s="169"/>
      <c r="AN147" s="167"/>
      <c r="AO147" s="167"/>
      <c r="AP147" s="159">
        <f t="shared" si="34"/>
        <v>0</v>
      </c>
      <c r="AQ147" s="167">
        <v>23110</v>
      </c>
      <c r="AR147" s="159"/>
      <c r="AS147" s="159">
        <f t="shared" si="30"/>
        <v>1115410</v>
      </c>
      <c r="AT147" s="159">
        <f t="shared" si="31"/>
        <v>1115410</v>
      </c>
      <c r="AU147" s="165">
        <f t="shared" si="32"/>
        <v>-1115410</v>
      </c>
      <c r="AV147" s="166">
        <f t="shared" si="37"/>
        <v>0</v>
      </c>
    </row>
    <row r="148" spans="1:48">
      <c r="A148" s="155">
        <v>140</v>
      </c>
      <c r="B148" s="156" t="s">
        <v>301</v>
      </c>
      <c r="C148" s="157" t="s">
        <v>354</v>
      </c>
      <c r="D148" s="176" t="s">
        <v>308</v>
      </c>
      <c r="E148" s="354">
        <v>9071458</v>
      </c>
      <c r="F148" s="158" t="s">
        <v>507</v>
      </c>
      <c r="G148" s="164"/>
      <c r="H148" s="164"/>
      <c r="I148" s="164"/>
      <c r="J148" s="164"/>
      <c r="K148" s="164"/>
      <c r="L148" s="163">
        <f t="shared" si="38"/>
        <v>0</v>
      </c>
      <c r="M148" s="164"/>
      <c r="N148" s="164"/>
      <c r="O148" s="164"/>
      <c r="P148" s="164"/>
      <c r="Q148" s="164"/>
      <c r="R148" s="164"/>
      <c r="S148" s="164"/>
      <c r="T148" s="164"/>
      <c r="U148" s="164"/>
      <c r="V148" s="164"/>
      <c r="W148" s="164"/>
      <c r="X148" s="164"/>
      <c r="Y148" s="164"/>
      <c r="Z148" s="164"/>
      <c r="AA148" s="159">
        <f t="shared" si="33"/>
        <v>0</v>
      </c>
      <c r="AB148" s="159">
        <f t="shared" si="29"/>
        <v>0</v>
      </c>
      <c r="AC148" s="164"/>
      <c r="AD148" s="164"/>
      <c r="AE148" s="164"/>
      <c r="AF148" s="164"/>
      <c r="AG148" s="159">
        <f t="shared" si="35"/>
        <v>0</v>
      </c>
      <c r="AH148" s="159">
        <f t="shared" si="36"/>
        <v>0</v>
      </c>
      <c r="AI148" s="164"/>
      <c r="AJ148" s="162"/>
      <c r="AK148" s="159">
        <f t="shared" si="27"/>
        <v>0</v>
      </c>
      <c r="AL148" s="164">
        <v>376351427.06</v>
      </c>
      <c r="AM148" s="162"/>
      <c r="AN148" s="164"/>
      <c r="AO148" s="164"/>
      <c r="AP148" s="159">
        <f t="shared" si="34"/>
        <v>0</v>
      </c>
      <c r="AQ148" s="164">
        <v>223102458</v>
      </c>
      <c r="AR148" s="159"/>
      <c r="AS148" s="159">
        <f t="shared" si="30"/>
        <v>599453885.05999994</v>
      </c>
      <c r="AT148" s="159">
        <f t="shared" si="31"/>
        <v>599453885.05999994</v>
      </c>
      <c r="AU148" s="165">
        <f t="shared" si="32"/>
        <v>-599453885.05999994</v>
      </c>
      <c r="AV148" s="166">
        <f t="shared" si="37"/>
        <v>0</v>
      </c>
    </row>
    <row r="149" spans="1:48">
      <c r="A149" s="155">
        <v>141</v>
      </c>
      <c r="B149" s="156" t="s">
        <v>301</v>
      </c>
      <c r="C149" s="157" t="s">
        <v>354</v>
      </c>
      <c r="D149" s="176" t="s">
        <v>307</v>
      </c>
      <c r="E149" s="354">
        <v>9071431</v>
      </c>
      <c r="F149" s="158" t="s">
        <v>507</v>
      </c>
      <c r="G149" s="164"/>
      <c r="H149" s="164"/>
      <c r="I149" s="164"/>
      <c r="J149" s="164"/>
      <c r="K149" s="164"/>
      <c r="L149" s="163">
        <f t="shared" si="38"/>
        <v>0</v>
      </c>
      <c r="M149" s="164"/>
      <c r="N149" s="164"/>
      <c r="O149" s="164"/>
      <c r="P149" s="164"/>
      <c r="Q149" s="164"/>
      <c r="R149" s="164"/>
      <c r="S149" s="164"/>
      <c r="T149" s="164"/>
      <c r="U149" s="164"/>
      <c r="V149" s="164"/>
      <c r="W149" s="164"/>
      <c r="X149" s="164"/>
      <c r="Y149" s="164"/>
      <c r="Z149" s="164"/>
      <c r="AA149" s="159">
        <f t="shared" si="33"/>
        <v>0</v>
      </c>
      <c r="AB149" s="159">
        <f t="shared" si="29"/>
        <v>0</v>
      </c>
      <c r="AC149" s="164"/>
      <c r="AD149" s="164"/>
      <c r="AE149" s="164"/>
      <c r="AF149" s="164"/>
      <c r="AG149" s="159">
        <f t="shared" si="35"/>
        <v>0</v>
      </c>
      <c r="AH149" s="159">
        <f t="shared" si="36"/>
        <v>0</v>
      </c>
      <c r="AI149" s="164"/>
      <c r="AJ149" s="162"/>
      <c r="AK149" s="159">
        <f t="shared" si="27"/>
        <v>0</v>
      </c>
      <c r="AL149" s="164">
        <v>704428790</v>
      </c>
      <c r="AM149" s="162"/>
      <c r="AN149" s="164"/>
      <c r="AO149" s="164"/>
      <c r="AP149" s="159">
        <f t="shared" si="34"/>
        <v>0</v>
      </c>
      <c r="AQ149" s="164">
        <v>9189164</v>
      </c>
      <c r="AR149" s="159"/>
      <c r="AS149" s="159">
        <f t="shared" si="30"/>
        <v>713617954</v>
      </c>
      <c r="AT149" s="159">
        <f t="shared" si="31"/>
        <v>713617954</v>
      </c>
      <c r="AU149" s="165">
        <f t="shared" si="32"/>
        <v>-713617954</v>
      </c>
      <c r="AV149" s="166">
        <f t="shared" si="37"/>
        <v>0</v>
      </c>
    </row>
    <row r="150" spans="1:48">
      <c r="A150" s="155">
        <v>142</v>
      </c>
      <c r="B150" s="156" t="s">
        <v>301</v>
      </c>
      <c r="C150" s="157" t="s">
        <v>354</v>
      </c>
      <c r="D150" s="176" t="s">
        <v>309</v>
      </c>
      <c r="E150" s="354">
        <v>4123891</v>
      </c>
      <c r="F150" s="158" t="s">
        <v>507</v>
      </c>
      <c r="G150" s="164"/>
      <c r="H150" s="164"/>
      <c r="I150" s="164"/>
      <c r="J150" s="164"/>
      <c r="K150" s="164"/>
      <c r="L150" s="163">
        <f t="shared" si="38"/>
        <v>0</v>
      </c>
      <c r="M150" s="164"/>
      <c r="N150" s="164"/>
      <c r="O150" s="164"/>
      <c r="P150" s="164"/>
      <c r="Q150" s="164"/>
      <c r="R150" s="164"/>
      <c r="S150" s="164"/>
      <c r="T150" s="164"/>
      <c r="U150" s="164"/>
      <c r="V150" s="164"/>
      <c r="W150" s="164"/>
      <c r="X150" s="164"/>
      <c r="Y150" s="164"/>
      <c r="Z150" s="164"/>
      <c r="AA150" s="159">
        <f t="shared" si="33"/>
        <v>0</v>
      </c>
      <c r="AB150" s="159">
        <f t="shared" si="29"/>
        <v>0</v>
      </c>
      <c r="AC150" s="164"/>
      <c r="AD150" s="164"/>
      <c r="AE150" s="164"/>
      <c r="AF150" s="164"/>
      <c r="AG150" s="159">
        <f t="shared" si="35"/>
        <v>0</v>
      </c>
      <c r="AH150" s="159">
        <f t="shared" si="36"/>
        <v>0</v>
      </c>
      <c r="AI150" s="164"/>
      <c r="AJ150" s="162"/>
      <c r="AK150" s="159">
        <f t="shared" si="27"/>
        <v>0</v>
      </c>
      <c r="AL150" s="164">
        <v>377424624.5</v>
      </c>
      <c r="AM150" s="162"/>
      <c r="AN150" s="164"/>
      <c r="AO150" s="164"/>
      <c r="AP150" s="159">
        <f t="shared" si="34"/>
        <v>0</v>
      </c>
      <c r="AQ150" s="164">
        <v>2046560</v>
      </c>
      <c r="AR150" s="159"/>
      <c r="AS150" s="159">
        <f t="shared" si="30"/>
        <v>379471184.5</v>
      </c>
      <c r="AT150" s="159">
        <f t="shared" si="31"/>
        <v>379471184.5</v>
      </c>
      <c r="AU150" s="165">
        <f t="shared" si="32"/>
        <v>-379471184.5</v>
      </c>
      <c r="AV150" s="166">
        <f t="shared" si="37"/>
        <v>0</v>
      </c>
    </row>
    <row r="151" spans="1:48">
      <c r="A151" s="155">
        <v>143</v>
      </c>
      <c r="B151" s="156" t="s">
        <v>301</v>
      </c>
      <c r="C151" s="157" t="s">
        <v>354</v>
      </c>
      <c r="D151" s="176" t="s">
        <v>306</v>
      </c>
      <c r="E151" s="354">
        <v>9071415</v>
      </c>
      <c r="F151" s="158" t="s">
        <v>507</v>
      </c>
      <c r="G151" s="164"/>
      <c r="H151" s="164"/>
      <c r="I151" s="164"/>
      <c r="J151" s="164"/>
      <c r="K151" s="164"/>
      <c r="L151" s="163">
        <f t="shared" si="38"/>
        <v>0</v>
      </c>
      <c r="M151" s="164"/>
      <c r="N151" s="164"/>
      <c r="O151" s="164"/>
      <c r="P151" s="164"/>
      <c r="Q151" s="164"/>
      <c r="R151" s="164"/>
      <c r="S151" s="164"/>
      <c r="T151" s="164"/>
      <c r="U151" s="164"/>
      <c r="V151" s="164"/>
      <c r="W151" s="164"/>
      <c r="X151" s="164"/>
      <c r="Y151" s="164"/>
      <c r="Z151" s="164"/>
      <c r="AA151" s="159">
        <f t="shared" si="33"/>
        <v>0</v>
      </c>
      <c r="AB151" s="159">
        <f t="shared" si="29"/>
        <v>0</v>
      </c>
      <c r="AC151" s="164"/>
      <c r="AD151" s="164"/>
      <c r="AE151" s="164"/>
      <c r="AF151" s="164"/>
      <c r="AG151" s="159">
        <f t="shared" si="35"/>
        <v>0</v>
      </c>
      <c r="AH151" s="159">
        <f t="shared" si="36"/>
        <v>0</v>
      </c>
      <c r="AI151" s="164"/>
      <c r="AJ151" s="162"/>
      <c r="AK151" s="159">
        <f t="shared" si="27"/>
        <v>0</v>
      </c>
      <c r="AL151" s="164">
        <v>400307360</v>
      </c>
      <c r="AM151" s="162"/>
      <c r="AN151" s="164"/>
      <c r="AO151" s="164"/>
      <c r="AP151" s="159">
        <f t="shared" si="34"/>
        <v>0</v>
      </c>
      <c r="AQ151" s="164">
        <v>11036542.699999999</v>
      </c>
      <c r="AR151" s="159"/>
      <c r="AS151" s="159">
        <f t="shared" si="30"/>
        <v>411343902.69999999</v>
      </c>
      <c r="AT151" s="159">
        <f t="shared" si="31"/>
        <v>411343902.69999999</v>
      </c>
      <c r="AU151" s="165">
        <f t="shared" si="32"/>
        <v>-411343902.69999999</v>
      </c>
      <c r="AV151" s="166">
        <f t="shared" si="37"/>
        <v>0</v>
      </c>
    </row>
    <row r="152" spans="1:48">
      <c r="A152" s="155">
        <v>144</v>
      </c>
      <c r="B152" s="156" t="s">
        <v>301</v>
      </c>
      <c r="C152" s="173" t="s">
        <v>354</v>
      </c>
      <c r="D152" s="186" t="s">
        <v>494</v>
      </c>
      <c r="E152" s="354"/>
      <c r="F152" s="158" t="s">
        <v>507</v>
      </c>
      <c r="G152" s="178"/>
      <c r="H152" s="159"/>
      <c r="I152" s="159"/>
      <c r="J152" s="159"/>
      <c r="K152" s="159"/>
      <c r="L152" s="163">
        <f t="shared" si="38"/>
        <v>0</v>
      </c>
      <c r="M152" s="159"/>
      <c r="N152" s="159"/>
      <c r="O152" s="159"/>
      <c r="P152" s="159"/>
      <c r="Q152" s="159"/>
      <c r="R152" s="159"/>
      <c r="S152" s="159"/>
      <c r="T152" s="159"/>
      <c r="U152" s="159"/>
      <c r="V152" s="159"/>
      <c r="W152" s="159"/>
      <c r="X152" s="159"/>
      <c r="Y152" s="159"/>
      <c r="Z152" s="159"/>
      <c r="AA152" s="159">
        <f t="shared" si="33"/>
        <v>0</v>
      </c>
      <c r="AB152" s="159">
        <f t="shared" si="29"/>
        <v>0</v>
      </c>
      <c r="AC152" s="159"/>
      <c r="AD152" s="159"/>
      <c r="AE152" s="159"/>
      <c r="AF152" s="159"/>
      <c r="AG152" s="159">
        <f t="shared" si="35"/>
        <v>0</v>
      </c>
      <c r="AH152" s="159">
        <f t="shared" si="36"/>
        <v>0</v>
      </c>
      <c r="AI152" s="159"/>
      <c r="AJ152" s="159"/>
      <c r="AK152" s="159">
        <f t="shared" si="27"/>
        <v>0</v>
      </c>
      <c r="AL152" s="159">
        <v>5072500</v>
      </c>
      <c r="AM152" s="159"/>
      <c r="AN152" s="159"/>
      <c r="AO152" s="159"/>
      <c r="AP152" s="159">
        <f t="shared" si="34"/>
        <v>0</v>
      </c>
      <c r="AQ152" s="159"/>
      <c r="AR152" s="159"/>
      <c r="AS152" s="159">
        <f t="shared" si="30"/>
        <v>5072500</v>
      </c>
      <c r="AT152" s="159">
        <f t="shared" si="31"/>
        <v>5072500</v>
      </c>
      <c r="AU152" s="165">
        <f t="shared" si="32"/>
        <v>-5072500</v>
      </c>
      <c r="AV152" s="166">
        <f t="shared" si="37"/>
        <v>0</v>
      </c>
    </row>
    <row r="153" spans="1:48">
      <c r="A153" s="155">
        <v>145</v>
      </c>
      <c r="B153" s="156"/>
      <c r="C153" s="225" t="s">
        <v>354</v>
      </c>
      <c r="D153" s="335" t="s">
        <v>415</v>
      </c>
      <c r="E153" s="354">
        <v>4128672</v>
      </c>
      <c r="F153" s="158" t="s">
        <v>507</v>
      </c>
      <c r="G153" s="162"/>
      <c r="H153" s="162"/>
      <c r="I153" s="162"/>
      <c r="J153" s="162"/>
      <c r="K153" s="162"/>
      <c r="L153" s="163">
        <f t="shared" si="38"/>
        <v>0</v>
      </c>
      <c r="M153" s="162"/>
      <c r="N153" s="189"/>
      <c r="O153" s="189"/>
      <c r="P153" s="189"/>
      <c r="Q153" s="189"/>
      <c r="R153" s="189"/>
      <c r="S153" s="189"/>
      <c r="T153" s="189"/>
      <c r="U153" s="189"/>
      <c r="V153" s="189"/>
      <c r="W153" s="189"/>
      <c r="X153" s="189"/>
      <c r="Y153" s="189"/>
      <c r="Z153" s="189"/>
      <c r="AA153" s="159">
        <f>N153+P153+R153+T153+V153+W153+X153+Y153</f>
        <v>0</v>
      </c>
      <c r="AB153" s="159">
        <f>O153+Q153+S153+U153+Z153</f>
        <v>0</v>
      </c>
      <c r="AC153" s="189"/>
      <c r="AD153" s="162"/>
      <c r="AE153" s="162"/>
      <c r="AF153" s="162"/>
      <c r="AG153" s="159">
        <f t="shared" si="35"/>
        <v>0</v>
      </c>
      <c r="AH153" s="159">
        <f t="shared" si="36"/>
        <v>0</v>
      </c>
      <c r="AI153" s="184"/>
      <c r="AJ153" s="162"/>
      <c r="AK153" s="159">
        <f t="shared" si="27"/>
        <v>0</v>
      </c>
      <c r="AL153" s="189">
        <v>2221900</v>
      </c>
      <c r="AM153" s="162"/>
      <c r="AN153" s="162"/>
      <c r="AO153" s="162"/>
      <c r="AP153" s="159">
        <f>AN153+AO153</f>
        <v>0</v>
      </c>
      <c r="AQ153" s="162"/>
      <c r="AR153" s="159"/>
      <c r="AS153" s="159">
        <f>AL153+AM153+AP153+AQ153+AR153</f>
        <v>2221900</v>
      </c>
      <c r="AT153" s="159">
        <f>AS153+AK153</f>
        <v>2221900</v>
      </c>
      <c r="AU153" s="204">
        <f>AH153-AT153</f>
        <v>-2221900</v>
      </c>
      <c r="AV153" s="166">
        <f t="shared" si="37"/>
        <v>0</v>
      </c>
    </row>
    <row r="154" spans="1:48">
      <c r="A154" s="155">
        <v>146</v>
      </c>
      <c r="B154" s="156" t="s">
        <v>301</v>
      </c>
      <c r="C154" s="157" t="s">
        <v>307</v>
      </c>
      <c r="D154" s="176" t="s">
        <v>303</v>
      </c>
      <c r="E154" s="354">
        <v>9072365</v>
      </c>
      <c r="F154" s="158" t="s">
        <v>507</v>
      </c>
      <c r="G154" s="160"/>
      <c r="H154" s="164"/>
      <c r="I154" s="164"/>
      <c r="J154" s="164"/>
      <c r="K154" s="162"/>
      <c r="L154" s="163">
        <f t="shared" si="38"/>
        <v>0</v>
      </c>
      <c r="M154" s="164"/>
      <c r="N154" s="164"/>
      <c r="O154" s="164"/>
      <c r="P154" s="164"/>
      <c r="Q154" s="164"/>
      <c r="R154" s="164"/>
      <c r="S154" s="164"/>
      <c r="T154" s="164"/>
      <c r="U154" s="164"/>
      <c r="V154" s="164"/>
      <c r="W154" s="164"/>
      <c r="X154" s="164"/>
      <c r="Y154" s="164"/>
      <c r="Z154" s="164"/>
      <c r="AA154" s="159">
        <f t="shared" si="33"/>
        <v>0</v>
      </c>
      <c r="AB154" s="159">
        <f t="shared" si="29"/>
        <v>0</v>
      </c>
      <c r="AC154" s="164"/>
      <c r="AD154" s="164"/>
      <c r="AE154" s="164"/>
      <c r="AF154" s="164"/>
      <c r="AG154" s="159">
        <f t="shared" si="35"/>
        <v>0</v>
      </c>
      <c r="AH154" s="159">
        <f t="shared" si="36"/>
        <v>0</v>
      </c>
      <c r="AI154" s="164"/>
      <c r="AJ154" s="164"/>
      <c r="AK154" s="159">
        <f t="shared" si="27"/>
        <v>0</v>
      </c>
      <c r="AL154" s="164">
        <v>477270245.38999999</v>
      </c>
      <c r="AM154" s="164"/>
      <c r="AN154" s="164"/>
      <c r="AO154" s="164"/>
      <c r="AP154" s="159">
        <f t="shared" si="34"/>
        <v>0</v>
      </c>
      <c r="AQ154" s="164">
        <v>30995856</v>
      </c>
      <c r="AR154" s="159"/>
      <c r="AS154" s="159">
        <f t="shared" si="30"/>
        <v>508266101.38999999</v>
      </c>
      <c r="AT154" s="159">
        <f t="shared" si="31"/>
        <v>508266101.38999999</v>
      </c>
      <c r="AU154" s="165">
        <f t="shared" si="32"/>
        <v>-508266101.38999999</v>
      </c>
      <c r="AV154" s="166">
        <f t="shared" si="37"/>
        <v>0</v>
      </c>
    </row>
    <row r="155" spans="1:48">
      <c r="A155" s="155">
        <v>147</v>
      </c>
      <c r="B155" s="156" t="s">
        <v>301</v>
      </c>
      <c r="C155" s="157" t="s">
        <v>307</v>
      </c>
      <c r="D155" s="176" t="s">
        <v>305</v>
      </c>
      <c r="E155" s="354">
        <v>9073116</v>
      </c>
      <c r="F155" s="158" t="s">
        <v>507</v>
      </c>
      <c r="G155" s="164"/>
      <c r="H155" s="164"/>
      <c r="I155" s="164"/>
      <c r="J155" s="164"/>
      <c r="K155" s="162"/>
      <c r="L155" s="163">
        <f t="shared" si="38"/>
        <v>0</v>
      </c>
      <c r="M155" s="164"/>
      <c r="N155" s="164"/>
      <c r="O155" s="164"/>
      <c r="P155" s="164"/>
      <c r="Q155" s="164"/>
      <c r="R155" s="164"/>
      <c r="S155" s="164"/>
      <c r="T155" s="164"/>
      <c r="U155" s="164"/>
      <c r="V155" s="164"/>
      <c r="W155" s="164"/>
      <c r="X155" s="164"/>
      <c r="Y155" s="164"/>
      <c r="Z155" s="164"/>
      <c r="AA155" s="159">
        <f t="shared" si="33"/>
        <v>0</v>
      </c>
      <c r="AB155" s="159">
        <f t="shared" si="29"/>
        <v>0</v>
      </c>
      <c r="AC155" s="164"/>
      <c r="AD155" s="164"/>
      <c r="AE155" s="164"/>
      <c r="AF155" s="164"/>
      <c r="AG155" s="159">
        <f t="shared" si="35"/>
        <v>0</v>
      </c>
      <c r="AH155" s="159">
        <f t="shared" si="36"/>
        <v>0</v>
      </c>
      <c r="AI155" s="164"/>
      <c r="AJ155" s="164"/>
      <c r="AK155" s="159">
        <f t="shared" si="27"/>
        <v>0</v>
      </c>
      <c r="AL155" s="164"/>
      <c r="AM155" s="164"/>
      <c r="AN155" s="164"/>
      <c r="AO155" s="164"/>
      <c r="AP155" s="159">
        <f t="shared" si="34"/>
        <v>0</v>
      </c>
      <c r="AQ155" s="164"/>
      <c r="AR155" s="159"/>
      <c r="AS155" s="159">
        <f t="shared" si="30"/>
        <v>0</v>
      </c>
      <c r="AT155" s="159">
        <f t="shared" si="31"/>
        <v>0</v>
      </c>
      <c r="AU155" s="165">
        <f t="shared" si="32"/>
        <v>0</v>
      </c>
      <c r="AV155" s="166">
        <f t="shared" si="37"/>
        <v>0</v>
      </c>
    </row>
    <row r="156" spans="1:48">
      <c r="A156" s="155">
        <v>148</v>
      </c>
      <c r="B156" s="156" t="s">
        <v>301</v>
      </c>
      <c r="C156" s="157" t="s">
        <v>307</v>
      </c>
      <c r="D156" s="176" t="s">
        <v>356</v>
      </c>
      <c r="E156" s="354">
        <v>9072381</v>
      </c>
      <c r="F156" s="158" t="s">
        <v>507</v>
      </c>
      <c r="G156" s="164"/>
      <c r="H156" s="164"/>
      <c r="I156" s="164"/>
      <c r="J156" s="164"/>
      <c r="K156" s="162"/>
      <c r="L156" s="163">
        <f t="shared" si="38"/>
        <v>0</v>
      </c>
      <c r="M156" s="164"/>
      <c r="N156" s="164"/>
      <c r="O156" s="164"/>
      <c r="P156" s="164"/>
      <c r="Q156" s="164"/>
      <c r="R156" s="164"/>
      <c r="S156" s="164"/>
      <c r="T156" s="164"/>
      <c r="U156" s="164"/>
      <c r="V156" s="164"/>
      <c r="W156" s="164"/>
      <c r="X156" s="164"/>
      <c r="Y156" s="164"/>
      <c r="Z156" s="164"/>
      <c r="AA156" s="159">
        <f t="shared" si="33"/>
        <v>0</v>
      </c>
      <c r="AB156" s="159">
        <f t="shared" si="29"/>
        <v>0</v>
      </c>
      <c r="AC156" s="164"/>
      <c r="AD156" s="164"/>
      <c r="AE156" s="164"/>
      <c r="AF156" s="164"/>
      <c r="AG156" s="159">
        <f t="shared" si="35"/>
        <v>0</v>
      </c>
      <c r="AH156" s="159">
        <f t="shared" si="36"/>
        <v>0</v>
      </c>
      <c r="AI156" s="164"/>
      <c r="AJ156" s="164"/>
      <c r="AK156" s="159">
        <f t="shared" si="27"/>
        <v>0</v>
      </c>
      <c r="AL156" s="164">
        <v>1031040766</v>
      </c>
      <c r="AM156" s="164"/>
      <c r="AN156" s="164"/>
      <c r="AO156" s="164"/>
      <c r="AP156" s="159">
        <f t="shared" si="34"/>
        <v>0</v>
      </c>
      <c r="AQ156" s="164">
        <v>311983643</v>
      </c>
      <c r="AR156" s="159"/>
      <c r="AS156" s="159">
        <f t="shared" si="30"/>
        <v>1343024409</v>
      </c>
      <c r="AT156" s="159">
        <f t="shared" si="31"/>
        <v>1343024409</v>
      </c>
      <c r="AU156" s="165">
        <f t="shared" si="32"/>
        <v>-1343024409</v>
      </c>
      <c r="AV156" s="166">
        <f t="shared" si="37"/>
        <v>0</v>
      </c>
    </row>
    <row r="157" spans="1:48">
      <c r="A157" s="155">
        <v>149</v>
      </c>
      <c r="B157" s="156" t="s">
        <v>301</v>
      </c>
      <c r="C157" s="157" t="s">
        <v>307</v>
      </c>
      <c r="D157" s="176" t="s">
        <v>307</v>
      </c>
      <c r="E157" s="354">
        <v>9072454</v>
      </c>
      <c r="F157" s="158" t="s">
        <v>507</v>
      </c>
      <c r="G157" s="164"/>
      <c r="H157" s="164"/>
      <c r="I157" s="164"/>
      <c r="J157" s="164"/>
      <c r="K157" s="162"/>
      <c r="L157" s="163">
        <f t="shared" si="38"/>
        <v>0</v>
      </c>
      <c r="M157" s="164"/>
      <c r="N157" s="164"/>
      <c r="O157" s="164"/>
      <c r="P157" s="164"/>
      <c r="Q157" s="164"/>
      <c r="R157" s="164"/>
      <c r="S157" s="164"/>
      <c r="T157" s="164"/>
      <c r="U157" s="164"/>
      <c r="V157" s="164"/>
      <c r="W157" s="164"/>
      <c r="X157" s="164"/>
      <c r="Y157" s="164"/>
      <c r="Z157" s="164"/>
      <c r="AA157" s="159">
        <f t="shared" si="33"/>
        <v>0</v>
      </c>
      <c r="AB157" s="159">
        <f t="shared" si="29"/>
        <v>0</v>
      </c>
      <c r="AC157" s="164"/>
      <c r="AD157" s="164"/>
      <c r="AE157" s="164"/>
      <c r="AF157" s="164"/>
      <c r="AG157" s="159">
        <f t="shared" si="35"/>
        <v>0</v>
      </c>
      <c r="AH157" s="159">
        <f t="shared" si="36"/>
        <v>0</v>
      </c>
      <c r="AI157" s="164"/>
      <c r="AJ157" s="164"/>
      <c r="AK157" s="159">
        <f t="shared" si="27"/>
        <v>0</v>
      </c>
      <c r="AL157" s="164">
        <v>130723492.7</v>
      </c>
      <c r="AM157" s="164"/>
      <c r="AN157" s="164"/>
      <c r="AO157" s="164"/>
      <c r="AP157" s="159">
        <f t="shared" si="34"/>
        <v>0</v>
      </c>
      <c r="AQ157" s="164">
        <v>35627952</v>
      </c>
      <c r="AR157" s="159"/>
      <c r="AS157" s="159">
        <f t="shared" si="30"/>
        <v>166351444.69999999</v>
      </c>
      <c r="AT157" s="159">
        <f t="shared" si="31"/>
        <v>166351444.69999999</v>
      </c>
      <c r="AU157" s="165">
        <f t="shared" si="32"/>
        <v>-166351444.69999999</v>
      </c>
      <c r="AV157" s="166">
        <f t="shared" si="37"/>
        <v>0</v>
      </c>
    </row>
    <row r="158" spans="1:48">
      <c r="A158" s="155">
        <v>150</v>
      </c>
      <c r="B158" s="156" t="s">
        <v>301</v>
      </c>
      <c r="C158" s="157" t="s">
        <v>307</v>
      </c>
      <c r="D158" s="176" t="s">
        <v>357</v>
      </c>
      <c r="E158" s="354">
        <v>9072446</v>
      </c>
      <c r="F158" s="158" t="s">
        <v>507</v>
      </c>
      <c r="G158" s="164"/>
      <c r="H158" s="164"/>
      <c r="I158" s="164"/>
      <c r="J158" s="164"/>
      <c r="K158" s="162"/>
      <c r="L158" s="163">
        <f t="shared" si="38"/>
        <v>0</v>
      </c>
      <c r="M158" s="164"/>
      <c r="N158" s="164"/>
      <c r="O158" s="164"/>
      <c r="P158" s="164"/>
      <c r="Q158" s="164"/>
      <c r="R158" s="164"/>
      <c r="S158" s="164"/>
      <c r="T158" s="164"/>
      <c r="U158" s="164"/>
      <c r="V158" s="164"/>
      <c r="W158" s="164"/>
      <c r="X158" s="164"/>
      <c r="Y158" s="164"/>
      <c r="Z158" s="164"/>
      <c r="AA158" s="159">
        <f t="shared" si="33"/>
        <v>0</v>
      </c>
      <c r="AB158" s="159">
        <f t="shared" si="29"/>
        <v>0</v>
      </c>
      <c r="AC158" s="164"/>
      <c r="AD158" s="164"/>
      <c r="AE158" s="164"/>
      <c r="AF158" s="164"/>
      <c r="AG158" s="159">
        <f t="shared" si="35"/>
        <v>0</v>
      </c>
      <c r="AH158" s="159">
        <f t="shared" si="36"/>
        <v>0</v>
      </c>
      <c r="AI158" s="164"/>
      <c r="AJ158" s="164"/>
      <c r="AK158" s="159">
        <f t="shared" si="27"/>
        <v>0</v>
      </c>
      <c r="AL158" s="164">
        <v>4411576</v>
      </c>
      <c r="AM158" s="164"/>
      <c r="AN158" s="164"/>
      <c r="AO158" s="164"/>
      <c r="AP158" s="159">
        <f t="shared" si="34"/>
        <v>0</v>
      </c>
      <c r="AQ158" s="164">
        <v>378049</v>
      </c>
      <c r="AR158" s="159"/>
      <c r="AS158" s="159">
        <f t="shared" si="30"/>
        <v>4789625</v>
      </c>
      <c r="AT158" s="159">
        <f t="shared" si="31"/>
        <v>4789625</v>
      </c>
      <c r="AU158" s="165">
        <f t="shared" si="32"/>
        <v>-4789625</v>
      </c>
      <c r="AV158" s="166">
        <f t="shared" si="37"/>
        <v>0</v>
      </c>
    </row>
    <row r="159" spans="1:48">
      <c r="A159" s="155">
        <v>151</v>
      </c>
      <c r="B159" s="156" t="s">
        <v>301</v>
      </c>
      <c r="C159" s="157" t="s">
        <v>307</v>
      </c>
      <c r="D159" s="176" t="s">
        <v>306</v>
      </c>
      <c r="E159" s="354">
        <v>9072411</v>
      </c>
      <c r="F159" s="158" t="s">
        <v>507</v>
      </c>
      <c r="G159" s="164"/>
      <c r="H159" s="164"/>
      <c r="I159" s="164"/>
      <c r="J159" s="164"/>
      <c r="K159" s="162"/>
      <c r="L159" s="163">
        <f t="shared" si="38"/>
        <v>0</v>
      </c>
      <c r="M159" s="164"/>
      <c r="N159" s="164"/>
      <c r="O159" s="164"/>
      <c r="P159" s="164"/>
      <c r="Q159" s="164"/>
      <c r="R159" s="164"/>
      <c r="S159" s="164"/>
      <c r="T159" s="164"/>
      <c r="U159" s="164"/>
      <c r="V159" s="164"/>
      <c r="W159" s="164"/>
      <c r="X159" s="164"/>
      <c r="Y159" s="164"/>
      <c r="Z159" s="164"/>
      <c r="AA159" s="159">
        <f t="shared" si="33"/>
        <v>0</v>
      </c>
      <c r="AB159" s="159">
        <f t="shared" si="29"/>
        <v>0</v>
      </c>
      <c r="AC159" s="164"/>
      <c r="AD159" s="164"/>
      <c r="AE159" s="164"/>
      <c r="AF159" s="164"/>
      <c r="AG159" s="159">
        <f t="shared" si="35"/>
        <v>0</v>
      </c>
      <c r="AH159" s="159">
        <f t="shared" si="36"/>
        <v>0</v>
      </c>
      <c r="AI159" s="164"/>
      <c r="AJ159" s="164"/>
      <c r="AK159" s="159">
        <f t="shared" si="27"/>
        <v>0</v>
      </c>
      <c r="AL159" s="164">
        <v>870482412.08000004</v>
      </c>
      <c r="AM159" s="164"/>
      <c r="AN159" s="164"/>
      <c r="AO159" s="164"/>
      <c r="AP159" s="159">
        <f t="shared" si="34"/>
        <v>0</v>
      </c>
      <c r="AQ159" s="164">
        <v>179589319.38999999</v>
      </c>
      <c r="AR159" s="159"/>
      <c r="AS159" s="159">
        <f t="shared" si="30"/>
        <v>1050071731.47</v>
      </c>
      <c r="AT159" s="159">
        <f t="shared" si="31"/>
        <v>1050071731.47</v>
      </c>
      <c r="AU159" s="165">
        <f t="shared" si="32"/>
        <v>-1050071731.47</v>
      </c>
      <c r="AV159" s="166">
        <f t="shared" si="37"/>
        <v>0</v>
      </c>
    </row>
    <row r="160" spans="1:48">
      <c r="A160" s="155">
        <v>152</v>
      </c>
      <c r="B160" s="156" t="s">
        <v>301</v>
      </c>
      <c r="C160" s="157" t="s">
        <v>307</v>
      </c>
      <c r="D160" s="176" t="s">
        <v>309</v>
      </c>
      <c r="E160" s="354">
        <v>9072438</v>
      </c>
      <c r="F160" s="158" t="s">
        <v>507</v>
      </c>
      <c r="G160" s="164"/>
      <c r="H160" s="164"/>
      <c r="I160" s="164"/>
      <c r="J160" s="164"/>
      <c r="K160" s="162"/>
      <c r="L160" s="163">
        <f t="shared" si="38"/>
        <v>0</v>
      </c>
      <c r="M160" s="164"/>
      <c r="N160" s="164"/>
      <c r="O160" s="164"/>
      <c r="P160" s="164"/>
      <c r="Q160" s="164"/>
      <c r="R160" s="164"/>
      <c r="S160" s="164"/>
      <c r="T160" s="164"/>
      <c r="U160" s="164"/>
      <c r="V160" s="164"/>
      <c r="W160" s="164"/>
      <c r="X160" s="164"/>
      <c r="Y160" s="164"/>
      <c r="Z160" s="164"/>
      <c r="AA160" s="159">
        <f t="shared" si="33"/>
        <v>0</v>
      </c>
      <c r="AB160" s="159">
        <f t="shared" si="29"/>
        <v>0</v>
      </c>
      <c r="AC160" s="164"/>
      <c r="AD160" s="164"/>
      <c r="AE160" s="164"/>
      <c r="AF160" s="164"/>
      <c r="AG160" s="159">
        <f t="shared" si="35"/>
        <v>0</v>
      </c>
      <c r="AH160" s="159">
        <f t="shared" si="36"/>
        <v>0</v>
      </c>
      <c r="AI160" s="164"/>
      <c r="AJ160" s="164"/>
      <c r="AK160" s="159">
        <f t="shared" si="27"/>
        <v>0</v>
      </c>
      <c r="AL160" s="164">
        <v>77879532</v>
      </c>
      <c r="AM160" s="164"/>
      <c r="AN160" s="164"/>
      <c r="AO160" s="164"/>
      <c r="AP160" s="159">
        <f t="shared" si="34"/>
        <v>0</v>
      </c>
      <c r="AQ160" s="164">
        <v>50065300</v>
      </c>
      <c r="AR160" s="159"/>
      <c r="AS160" s="159">
        <f t="shared" si="30"/>
        <v>127944832</v>
      </c>
      <c r="AT160" s="159">
        <f t="shared" si="31"/>
        <v>127944832</v>
      </c>
      <c r="AU160" s="165">
        <f t="shared" si="32"/>
        <v>-127944832</v>
      </c>
      <c r="AV160" s="166">
        <f t="shared" si="37"/>
        <v>0</v>
      </c>
    </row>
    <row r="161" spans="1:48">
      <c r="A161" s="155">
        <v>153</v>
      </c>
      <c r="B161" s="156" t="s">
        <v>301</v>
      </c>
      <c r="C161" s="157" t="s">
        <v>307</v>
      </c>
      <c r="D161" s="176" t="s">
        <v>358</v>
      </c>
      <c r="E161" s="354">
        <v>9072373</v>
      </c>
      <c r="F161" s="158" t="s">
        <v>507</v>
      </c>
      <c r="G161" s="164"/>
      <c r="H161" s="164"/>
      <c r="I161" s="164"/>
      <c r="J161" s="164"/>
      <c r="K161" s="162"/>
      <c r="L161" s="163">
        <f t="shared" si="38"/>
        <v>0</v>
      </c>
      <c r="M161" s="164"/>
      <c r="N161" s="164"/>
      <c r="O161" s="164"/>
      <c r="P161" s="164"/>
      <c r="Q161" s="164"/>
      <c r="R161" s="164"/>
      <c r="S161" s="164"/>
      <c r="T161" s="164"/>
      <c r="U161" s="164"/>
      <c r="V161" s="164"/>
      <c r="W161" s="164"/>
      <c r="X161" s="164"/>
      <c r="Y161" s="164"/>
      <c r="Z161" s="164"/>
      <c r="AA161" s="159">
        <f t="shared" si="33"/>
        <v>0</v>
      </c>
      <c r="AB161" s="159">
        <f t="shared" si="29"/>
        <v>0</v>
      </c>
      <c r="AC161" s="164"/>
      <c r="AD161" s="164"/>
      <c r="AE161" s="164"/>
      <c r="AF161" s="164"/>
      <c r="AG161" s="159">
        <f t="shared" si="35"/>
        <v>0</v>
      </c>
      <c r="AH161" s="159">
        <f t="shared" si="36"/>
        <v>0</v>
      </c>
      <c r="AI161" s="164"/>
      <c r="AJ161" s="164"/>
      <c r="AK161" s="159">
        <f t="shared" si="27"/>
        <v>0</v>
      </c>
      <c r="AL161" s="164">
        <v>174101329.94</v>
      </c>
      <c r="AM161" s="164"/>
      <c r="AN161" s="164"/>
      <c r="AO161" s="164"/>
      <c r="AP161" s="159">
        <f t="shared" si="34"/>
        <v>0</v>
      </c>
      <c r="AQ161" s="164">
        <v>475859</v>
      </c>
      <c r="AR161" s="159"/>
      <c r="AS161" s="159">
        <f t="shared" si="30"/>
        <v>174577188.94</v>
      </c>
      <c r="AT161" s="159">
        <f t="shared" si="31"/>
        <v>174577188.94</v>
      </c>
      <c r="AU161" s="165">
        <f t="shared" si="32"/>
        <v>-174577188.94</v>
      </c>
      <c r="AV161" s="166">
        <f t="shared" si="37"/>
        <v>0</v>
      </c>
    </row>
    <row r="162" spans="1:48">
      <c r="A162" s="155">
        <v>154</v>
      </c>
      <c r="B162" s="156" t="s">
        <v>301</v>
      </c>
      <c r="C162" s="173" t="s">
        <v>307</v>
      </c>
      <c r="D162" s="186" t="s">
        <v>495</v>
      </c>
      <c r="E162" s="354">
        <v>4130952</v>
      </c>
      <c r="F162" s="158" t="s">
        <v>507</v>
      </c>
      <c r="G162" s="191"/>
      <c r="H162" s="189"/>
      <c r="I162" s="189"/>
      <c r="J162" s="189"/>
      <c r="K162" s="189"/>
      <c r="L162" s="163">
        <f t="shared" si="38"/>
        <v>0</v>
      </c>
      <c r="M162" s="189"/>
      <c r="N162" s="189"/>
      <c r="O162" s="189"/>
      <c r="P162" s="189"/>
      <c r="Q162" s="189"/>
      <c r="R162" s="189"/>
      <c r="S162" s="189"/>
      <c r="T162" s="189"/>
      <c r="U162" s="189"/>
      <c r="V162" s="189"/>
      <c r="W162" s="189"/>
      <c r="X162" s="189"/>
      <c r="Y162" s="189"/>
      <c r="Z162" s="189"/>
      <c r="AA162" s="189">
        <f>N162+P162+R162+T162+V162+W162+X162+Y162</f>
        <v>0</v>
      </c>
      <c r="AB162" s="189">
        <f>O162+Q162+S162+U162+Z162</f>
        <v>0</v>
      </c>
      <c r="AC162" s="189"/>
      <c r="AD162" s="189"/>
      <c r="AE162" s="189"/>
      <c r="AF162" s="189"/>
      <c r="AG162" s="189">
        <f t="shared" si="35"/>
        <v>0</v>
      </c>
      <c r="AH162" s="189">
        <f t="shared" si="36"/>
        <v>0</v>
      </c>
      <c r="AI162" s="189"/>
      <c r="AJ162" s="189"/>
      <c r="AK162" s="189">
        <f t="shared" si="27"/>
        <v>0</v>
      </c>
      <c r="AL162" s="189">
        <v>7304600</v>
      </c>
      <c r="AM162" s="189"/>
      <c r="AN162" s="189"/>
      <c r="AO162" s="189"/>
      <c r="AP162" s="189">
        <f t="shared" si="34"/>
        <v>0</v>
      </c>
      <c r="AQ162" s="189"/>
      <c r="AR162" s="189"/>
      <c r="AS162" s="189">
        <f t="shared" si="30"/>
        <v>7304600</v>
      </c>
      <c r="AT162" s="189">
        <f t="shared" si="31"/>
        <v>7304600</v>
      </c>
      <c r="AU162" s="165">
        <f t="shared" si="32"/>
        <v>-7304600</v>
      </c>
      <c r="AV162" s="166">
        <f t="shared" si="37"/>
        <v>0</v>
      </c>
    </row>
    <row r="163" spans="1:48" ht="26.25" customHeight="1">
      <c r="A163" s="155">
        <v>155</v>
      </c>
      <c r="B163" s="156" t="s">
        <v>301</v>
      </c>
      <c r="C163" s="157" t="s">
        <v>307</v>
      </c>
      <c r="D163" s="176" t="s">
        <v>360</v>
      </c>
      <c r="E163" s="354"/>
      <c r="F163" s="158" t="s">
        <v>507</v>
      </c>
      <c r="G163" s="164"/>
      <c r="H163" s="164"/>
      <c r="I163" s="164"/>
      <c r="J163" s="164"/>
      <c r="K163" s="162"/>
      <c r="L163" s="163">
        <f t="shared" si="38"/>
        <v>0</v>
      </c>
      <c r="M163" s="164"/>
      <c r="N163" s="164"/>
      <c r="O163" s="164"/>
      <c r="P163" s="164"/>
      <c r="Q163" s="164"/>
      <c r="R163" s="164"/>
      <c r="S163" s="164"/>
      <c r="T163" s="164"/>
      <c r="U163" s="164"/>
      <c r="V163" s="164"/>
      <c r="W163" s="164"/>
      <c r="X163" s="164"/>
      <c r="Y163" s="164"/>
      <c r="Z163" s="164"/>
      <c r="AA163" s="159">
        <f t="shared" si="33"/>
        <v>0</v>
      </c>
      <c r="AB163" s="159">
        <f t="shared" si="29"/>
        <v>0</v>
      </c>
      <c r="AC163" s="164"/>
      <c r="AD163" s="164"/>
      <c r="AE163" s="164"/>
      <c r="AF163" s="164"/>
      <c r="AG163" s="159">
        <f t="shared" si="35"/>
        <v>0</v>
      </c>
      <c r="AH163" s="159">
        <f t="shared" si="36"/>
        <v>0</v>
      </c>
      <c r="AI163" s="164"/>
      <c r="AJ163" s="164"/>
      <c r="AK163" s="159">
        <f t="shared" si="27"/>
        <v>0</v>
      </c>
      <c r="AL163" s="164"/>
      <c r="AM163" s="164"/>
      <c r="AN163" s="164"/>
      <c r="AO163" s="164"/>
      <c r="AP163" s="159">
        <f t="shared" si="34"/>
        <v>0</v>
      </c>
      <c r="AQ163" s="164"/>
      <c r="AR163" s="159"/>
      <c r="AS163" s="159">
        <f t="shared" si="30"/>
        <v>0</v>
      </c>
      <c r="AT163" s="159">
        <f t="shared" si="31"/>
        <v>0</v>
      </c>
      <c r="AU163" s="165">
        <f t="shared" si="32"/>
        <v>0</v>
      </c>
      <c r="AV163" s="166">
        <f t="shared" si="37"/>
        <v>0</v>
      </c>
    </row>
    <row r="164" spans="1:48">
      <c r="A164" s="155">
        <v>156</v>
      </c>
      <c r="B164" s="156" t="s">
        <v>301</v>
      </c>
      <c r="C164" s="173" t="s">
        <v>307</v>
      </c>
      <c r="D164" s="186" t="s">
        <v>496</v>
      </c>
      <c r="E164" s="354">
        <v>4127641</v>
      </c>
      <c r="F164" s="158" t="s">
        <v>507</v>
      </c>
      <c r="G164" s="192"/>
      <c r="H164" s="162"/>
      <c r="I164" s="192"/>
      <c r="J164" s="193"/>
      <c r="K164" s="162"/>
      <c r="L164" s="163">
        <f t="shared" si="38"/>
        <v>0</v>
      </c>
      <c r="M164" s="162"/>
      <c r="N164" s="162"/>
      <c r="O164" s="162"/>
      <c r="P164" s="162"/>
      <c r="Q164" s="162"/>
      <c r="R164" s="162"/>
      <c r="S164" s="162"/>
      <c r="T164" s="162"/>
      <c r="U164" s="162"/>
      <c r="V164" s="162"/>
      <c r="W164" s="162"/>
      <c r="X164" s="162"/>
      <c r="Y164" s="162"/>
      <c r="Z164" s="162"/>
      <c r="AA164" s="159">
        <f t="shared" si="33"/>
        <v>0</v>
      </c>
      <c r="AB164" s="159">
        <f t="shared" si="29"/>
        <v>0</v>
      </c>
      <c r="AC164" s="162"/>
      <c r="AD164" s="162"/>
      <c r="AE164" s="162"/>
      <c r="AF164" s="162"/>
      <c r="AG164" s="159">
        <f t="shared" si="35"/>
        <v>0</v>
      </c>
      <c r="AH164" s="159">
        <f t="shared" si="36"/>
        <v>0</v>
      </c>
      <c r="AI164" s="162"/>
      <c r="AJ164" s="162"/>
      <c r="AK164" s="159">
        <f t="shared" si="27"/>
        <v>0</v>
      </c>
      <c r="AL164" s="193">
        <v>169203450</v>
      </c>
      <c r="AM164" s="162"/>
      <c r="AN164" s="162"/>
      <c r="AO164" s="162"/>
      <c r="AP164" s="159">
        <f t="shared" si="34"/>
        <v>0</v>
      </c>
      <c r="AQ164" s="192">
        <v>146405477.91999999</v>
      </c>
      <c r="AR164" s="193">
        <v>76972931</v>
      </c>
      <c r="AS164" s="159">
        <f t="shared" si="30"/>
        <v>392581858.91999996</v>
      </c>
      <c r="AT164" s="159">
        <f t="shared" si="31"/>
        <v>392581858.91999996</v>
      </c>
      <c r="AU164" s="165">
        <f t="shared" si="32"/>
        <v>-392581858.91999996</v>
      </c>
      <c r="AV164" s="166">
        <f t="shared" si="37"/>
        <v>0</v>
      </c>
    </row>
    <row r="165" spans="1:48">
      <c r="A165" s="155">
        <v>157</v>
      </c>
      <c r="B165" s="156" t="s">
        <v>301</v>
      </c>
      <c r="C165" s="157" t="s">
        <v>362</v>
      </c>
      <c r="D165" s="176" t="s">
        <v>303</v>
      </c>
      <c r="E165" s="354">
        <v>9070079</v>
      </c>
      <c r="F165" s="158" t="s">
        <v>507</v>
      </c>
      <c r="G165" s="162"/>
      <c r="H165" s="162"/>
      <c r="I165" s="162"/>
      <c r="J165" s="162"/>
      <c r="K165" s="162"/>
      <c r="L165" s="163">
        <f t="shared" si="38"/>
        <v>0</v>
      </c>
      <c r="M165" s="162"/>
      <c r="N165" s="162"/>
      <c r="O165" s="162"/>
      <c r="P165" s="162"/>
      <c r="Q165" s="162"/>
      <c r="R165" s="162"/>
      <c r="S165" s="162"/>
      <c r="T165" s="162"/>
      <c r="U165" s="162"/>
      <c r="V165" s="162"/>
      <c r="W165" s="162"/>
      <c r="X165" s="162"/>
      <c r="Y165" s="162"/>
      <c r="Z165" s="162"/>
      <c r="AA165" s="159">
        <f t="shared" si="33"/>
        <v>0</v>
      </c>
      <c r="AB165" s="159">
        <f t="shared" si="29"/>
        <v>0</v>
      </c>
      <c r="AC165" s="162"/>
      <c r="AD165" s="162"/>
      <c r="AE165" s="162"/>
      <c r="AF165" s="162"/>
      <c r="AG165" s="159">
        <f t="shared" si="35"/>
        <v>0</v>
      </c>
      <c r="AH165" s="159">
        <f t="shared" si="36"/>
        <v>0</v>
      </c>
      <c r="AI165" s="162"/>
      <c r="AJ165" s="162"/>
      <c r="AK165" s="159">
        <f t="shared" si="27"/>
        <v>0</v>
      </c>
      <c r="AL165" s="162">
        <v>362681243.60000002</v>
      </c>
      <c r="AM165" s="162"/>
      <c r="AN165" s="162"/>
      <c r="AO165" s="162"/>
      <c r="AP165" s="159">
        <f t="shared" si="34"/>
        <v>0</v>
      </c>
      <c r="AQ165" s="162">
        <v>30150847</v>
      </c>
      <c r="AR165" s="159"/>
      <c r="AS165" s="159">
        <f t="shared" si="30"/>
        <v>392832090.60000002</v>
      </c>
      <c r="AT165" s="159">
        <f t="shared" si="31"/>
        <v>392832090.60000002</v>
      </c>
      <c r="AU165" s="165">
        <f t="shared" si="32"/>
        <v>-392832090.60000002</v>
      </c>
      <c r="AV165" s="166">
        <f t="shared" si="37"/>
        <v>0</v>
      </c>
    </row>
    <row r="166" spans="1:48">
      <c r="A166" s="155">
        <v>158</v>
      </c>
      <c r="B166" s="156" t="s">
        <v>301</v>
      </c>
      <c r="C166" s="157" t="s">
        <v>362</v>
      </c>
      <c r="D166" s="176" t="s">
        <v>305</v>
      </c>
      <c r="E166" s="354">
        <v>4125924</v>
      </c>
      <c r="F166" s="158" t="s">
        <v>507</v>
      </c>
      <c r="G166" s="164"/>
      <c r="H166" s="164"/>
      <c r="I166" s="164"/>
      <c r="J166" s="164"/>
      <c r="K166" s="162"/>
      <c r="L166" s="163">
        <f t="shared" si="38"/>
        <v>0</v>
      </c>
      <c r="M166" s="164"/>
      <c r="N166" s="164"/>
      <c r="O166" s="164"/>
      <c r="P166" s="164"/>
      <c r="Q166" s="164"/>
      <c r="R166" s="164"/>
      <c r="S166" s="164"/>
      <c r="T166" s="164"/>
      <c r="U166" s="164"/>
      <c r="V166" s="164"/>
      <c r="W166" s="164"/>
      <c r="X166" s="164"/>
      <c r="Y166" s="164"/>
      <c r="Z166" s="164"/>
      <c r="AA166" s="159">
        <f t="shared" si="33"/>
        <v>0</v>
      </c>
      <c r="AB166" s="159">
        <f t="shared" si="29"/>
        <v>0</v>
      </c>
      <c r="AC166" s="164"/>
      <c r="AD166" s="164"/>
      <c r="AE166" s="164"/>
      <c r="AF166" s="164"/>
      <c r="AG166" s="159">
        <f t="shared" si="35"/>
        <v>0</v>
      </c>
      <c r="AH166" s="159">
        <f t="shared" si="36"/>
        <v>0</v>
      </c>
      <c r="AI166" s="164"/>
      <c r="AJ166" s="164"/>
      <c r="AK166" s="159">
        <f t="shared" si="27"/>
        <v>0</v>
      </c>
      <c r="AL166" s="164">
        <v>1239573</v>
      </c>
      <c r="AM166" s="164"/>
      <c r="AN166" s="164"/>
      <c r="AO166" s="164"/>
      <c r="AP166" s="159">
        <f t="shared" si="34"/>
        <v>0</v>
      </c>
      <c r="AQ166" s="164"/>
      <c r="AR166" s="159"/>
      <c r="AS166" s="159">
        <f t="shared" si="30"/>
        <v>1239573</v>
      </c>
      <c r="AT166" s="159">
        <f t="shared" si="31"/>
        <v>1239573</v>
      </c>
      <c r="AU166" s="165">
        <f t="shared" si="32"/>
        <v>-1239573</v>
      </c>
      <c r="AV166" s="166">
        <f t="shared" si="37"/>
        <v>0</v>
      </c>
    </row>
    <row r="167" spans="1:48">
      <c r="A167" s="155">
        <v>159</v>
      </c>
      <c r="B167" s="156" t="s">
        <v>301</v>
      </c>
      <c r="C167" s="157" t="s">
        <v>362</v>
      </c>
      <c r="D167" s="176" t="s">
        <v>308</v>
      </c>
      <c r="E167" s="354">
        <v>9070087</v>
      </c>
      <c r="F167" s="158" t="s">
        <v>507</v>
      </c>
      <c r="G167" s="164"/>
      <c r="H167" s="164"/>
      <c r="I167" s="164"/>
      <c r="J167" s="164"/>
      <c r="K167" s="162"/>
      <c r="L167" s="163">
        <f t="shared" si="38"/>
        <v>0</v>
      </c>
      <c r="M167" s="164"/>
      <c r="N167" s="164"/>
      <c r="O167" s="164"/>
      <c r="P167" s="164"/>
      <c r="Q167" s="164"/>
      <c r="R167" s="164"/>
      <c r="S167" s="164"/>
      <c r="T167" s="164"/>
      <c r="U167" s="164"/>
      <c r="V167" s="164"/>
      <c r="W167" s="164"/>
      <c r="X167" s="164"/>
      <c r="Y167" s="164"/>
      <c r="Z167" s="164"/>
      <c r="AA167" s="159">
        <f t="shared" si="33"/>
        <v>0</v>
      </c>
      <c r="AB167" s="159">
        <f t="shared" si="29"/>
        <v>0</v>
      </c>
      <c r="AC167" s="164"/>
      <c r="AD167" s="164"/>
      <c r="AE167" s="164"/>
      <c r="AF167" s="164"/>
      <c r="AG167" s="159">
        <f t="shared" si="35"/>
        <v>0</v>
      </c>
      <c r="AH167" s="159">
        <f t="shared" si="36"/>
        <v>0</v>
      </c>
      <c r="AI167" s="164"/>
      <c r="AJ167" s="164"/>
      <c r="AK167" s="159">
        <f t="shared" si="27"/>
        <v>0</v>
      </c>
      <c r="AL167" s="164">
        <v>596513258</v>
      </c>
      <c r="AM167" s="164"/>
      <c r="AN167" s="164"/>
      <c r="AO167" s="164"/>
      <c r="AP167" s="159">
        <f t="shared" si="34"/>
        <v>0</v>
      </c>
      <c r="AQ167" s="164">
        <v>95950597</v>
      </c>
      <c r="AR167" s="159"/>
      <c r="AS167" s="159">
        <f t="shared" si="30"/>
        <v>692463855</v>
      </c>
      <c r="AT167" s="159">
        <f t="shared" si="31"/>
        <v>692463855</v>
      </c>
      <c r="AU167" s="165">
        <f t="shared" si="32"/>
        <v>-692463855</v>
      </c>
      <c r="AV167" s="166">
        <f t="shared" si="37"/>
        <v>0</v>
      </c>
    </row>
    <row r="168" spans="1:48">
      <c r="A168" s="155">
        <v>160</v>
      </c>
      <c r="B168" s="156" t="s">
        <v>301</v>
      </c>
      <c r="C168" s="157" t="s">
        <v>362</v>
      </c>
      <c r="D168" s="176" t="s">
        <v>307</v>
      </c>
      <c r="E168" s="354">
        <v>9070109</v>
      </c>
      <c r="F168" s="158" t="s">
        <v>507</v>
      </c>
      <c r="G168" s="164"/>
      <c r="H168" s="164"/>
      <c r="I168" s="164"/>
      <c r="J168" s="164"/>
      <c r="K168" s="162"/>
      <c r="L168" s="163">
        <f t="shared" si="38"/>
        <v>0</v>
      </c>
      <c r="M168" s="164"/>
      <c r="N168" s="164"/>
      <c r="O168" s="164"/>
      <c r="P168" s="164"/>
      <c r="Q168" s="164"/>
      <c r="R168" s="164"/>
      <c r="S168" s="164"/>
      <c r="T168" s="164"/>
      <c r="U168" s="164"/>
      <c r="V168" s="164"/>
      <c r="W168" s="164"/>
      <c r="X168" s="164"/>
      <c r="Y168" s="164"/>
      <c r="Z168" s="164"/>
      <c r="AA168" s="159">
        <f t="shared" si="33"/>
        <v>0</v>
      </c>
      <c r="AB168" s="159">
        <f t="shared" si="29"/>
        <v>0</v>
      </c>
      <c r="AC168" s="164"/>
      <c r="AD168" s="164"/>
      <c r="AE168" s="164"/>
      <c r="AF168" s="164"/>
      <c r="AG168" s="159">
        <f t="shared" si="35"/>
        <v>0</v>
      </c>
      <c r="AH168" s="159">
        <f t="shared" si="36"/>
        <v>0</v>
      </c>
      <c r="AI168" s="164"/>
      <c r="AJ168" s="164"/>
      <c r="AK168" s="159">
        <f t="shared" si="27"/>
        <v>0</v>
      </c>
      <c r="AL168" s="164">
        <v>22433860</v>
      </c>
      <c r="AM168" s="164"/>
      <c r="AN168" s="164"/>
      <c r="AO168" s="164"/>
      <c r="AP168" s="159">
        <f t="shared" si="34"/>
        <v>0</v>
      </c>
      <c r="AQ168" s="164">
        <v>12018396</v>
      </c>
      <c r="AR168" s="159"/>
      <c r="AS168" s="159">
        <f t="shared" si="30"/>
        <v>34452256</v>
      </c>
      <c r="AT168" s="159">
        <f t="shared" si="31"/>
        <v>34452256</v>
      </c>
      <c r="AU168" s="165">
        <f t="shared" si="32"/>
        <v>-34452256</v>
      </c>
      <c r="AV168" s="166">
        <f t="shared" si="37"/>
        <v>0</v>
      </c>
    </row>
    <row r="169" spans="1:48">
      <c r="A169" s="155">
        <v>161</v>
      </c>
      <c r="B169" s="156" t="s">
        <v>301</v>
      </c>
      <c r="C169" s="157" t="s">
        <v>362</v>
      </c>
      <c r="D169" s="176" t="s">
        <v>306</v>
      </c>
      <c r="E169" s="354">
        <v>9070052</v>
      </c>
      <c r="F169" s="158" t="s">
        <v>507</v>
      </c>
      <c r="G169" s="167"/>
      <c r="H169" s="167"/>
      <c r="I169" s="167"/>
      <c r="J169" s="167"/>
      <c r="K169" s="167"/>
      <c r="L169" s="163">
        <f t="shared" si="38"/>
        <v>0</v>
      </c>
      <c r="M169" s="167"/>
      <c r="N169" s="167"/>
      <c r="O169" s="167"/>
      <c r="P169" s="167"/>
      <c r="Q169" s="167"/>
      <c r="R169" s="167"/>
      <c r="S169" s="167"/>
      <c r="T169" s="167"/>
      <c r="U169" s="168"/>
      <c r="V169" s="164"/>
      <c r="W169" s="162"/>
      <c r="X169" s="172"/>
      <c r="Y169" s="167"/>
      <c r="Z169" s="167"/>
      <c r="AA169" s="159">
        <f t="shared" si="33"/>
        <v>0</v>
      </c>
      <c r="AB169" s="159">
        <f t="shared" si="29"/>
        <v>0</v>
      </c>
      <c r="AC169" s="167"/>
      <c r="AD169" s="168"/>
      <c r="AE169" s="372"/>
      <c r="AF169" s="164"/>
      <c r="AG169" s="159">
        <f t="shared" si="35"/>
        <v>0</v>
      </c>
      <c r="AH169" s="159">
        <f t="shared" si="36"/>
        <v>0</v>
      </c>
      <c r="AI169" s="162"/>
      <c r="AJ169" s="162"/>
      <c r="AK169" s="159">
        <f t="shared" si="27"/>
        <v>0</v>
      </c>
      <c r="AL169" s="164">
        <v>599518592</v>
      </c>
      <c r="AM169" s="162"/>
      <c r="AN169" s="164"/>
      <c r="AO169" s="164"/>
      <c r="AP169" s="159">
        <f t="shared" si="34"/>
        <v>0</v>
      </c>
      <c r="AQ169" s="164">
        <v>4511474.74</v>
      </c>
      <c r="AR169" s="159"/>
      <c r="AS169" s="159">
        <f t="shared" si="30"/>
        <v>604030066.74000001</v>
      </c>
      <c r="AT169" s="159">
        <f t="shared" si="31"/>
        <v>604030066.74000001</v>
      </c>
      <c r="AU169" s="165">
        <f t="shared" si="32"/>
        <v>-604030066.74000001</v>
      </c>
      <c r="AV169" s="166">
        <f t="shared" si="37"/>
        <v>0</v>
      </c>
    </row>
    <row r="170" spans="1:48">
      <c r="A170" s="155">
        <v>162</v>
      </c>
      <c r="B170" s="156" t="s">
        <v>301</v>
      </c>
      <c r="C170" s="157" t="s">
        <v>362</v>
      </c>
      <c r="D170" s="176" t="s">
        <v>309</v>
      </c>
      <c r="E170" s="354">
        <v>9132503</v>
      </c>
      <c r="F170" s="158" t="s">
        <v>507</v>
      </c>
      <c r="G170" s="167"/>
      <c r="H170" s="167"/>
      <c r="I170" s="167"/>
      <c r="J170" s="167"/>
      <c r="K170" s="167"/>
      <c r="L170" s="163">
        <f t="shared" si="38"/>
        <v>0</v>
      </c>
      <c r="M170" s="167"/>
      <c r="N170" s="167"/>
      <c r="O170" s="167"/>
      <c r="P170" s="167"/>
      <c r="Q170" s="167"/>
      <c r="R170" s="167"/>
      <c r="S170" s="167"/>
      <c r="T170" s="167"/>
      <c r="U170" s="168"/>
      <c r="V170" s="164"/>
      <c r="W170" s="164"/>
      <c r="X170" s="172"/>
      <c r="Y170" s="167"/>
      <c r="Z170" s="167"/>
      <c r="AA170" s="159">
        <f t="shared" si="33"/>
        <v>0</v>
      </c>
      <c r="AB170" s="159">
        <f t="shared" si="29"/>
        <v>0</v>
      </c>
      <c r="AC170" s="167"/>
      <c r="AD170" s="168"/>
      <c r="AE170" s="372"/>
      <c r="AF170" s="164"/>
      <c r="AG170" s="159">
        <f t="shared" si="35"/>
        <v>0</v>
      </c>
      <c r="AH170" s="159">
        <f t="shared" si="36"/>
        <v>0</v>
      </c>
      <c r="AI170" s="162"/>
      <c r="AJ170" s="162"/>
      <c r="AK170" s="159">
        <f t="shared" si="27"/>
        <v>0</v>
      </c>
      <c r="AL170" s="164">
        <v>436715409</v>
      </c>
      <c r="AM170" s="162"/>
      <c r="AN170" s="164"/>
      <c r="AO170" s="164"/>
      <c r="AP170" s="159">
        <f t="shared" si="34"/>
        <v>0</v>
      </c>
      <c r="AQ170" s="164">
        <v>648253</v>
      </c>
      <c r="AR170" s="159"/>
      <c r="AS170" s="159">
        <f t="shared" si="30"/>
        <v>437363662</v>
      </c>
      <c r="AT170" s="159">
        <f t="shared" si="31"/>
        <v>437363662</v>
      </c>
      <c r="AU170" s="165">
        <f t="shared" si="32"/>
        <v>-437363662</v>
      </c>
      <c r="AV170" s="166">
        <f t="shared" si="37"/>
        <v>0</v>
      </c>
    </row>
    <row r="171" spans="1:48">
      <c r="A171" s="155">
        <v>163</v>
      </c>
      <c r="B171" s="156" t="s">
        <v>301</v>
      </c>
      <c r="C171" s="173" t="s">
        <v>363</v>
      </c>
      <c r="D171" s="186" t="s">
        <v>497</v>
      </c>
      <c r="E171" s="354">
        <v>4138198</v>
      </c>
      <c r="F171" s="158" t="s">
        <v>507</v>
      </c>
      <c r="G171" s="162"/>
      <c r="H171" s="162"/>
      <c r="I171" s="162"/>
      <c r="J171" s="162"/>
      <c r="K171" s="162"/>
      <c r="L171" s="163">
        <f t="shared" si="38"/>
        <v>0</v>
      </c>
      <c r="M171" s="162"/>
      <c r="N171" s="162"/>
      <c r="O171" s="162"/>
      <c r="P171" s="162"/>
      <c r="Q171" s="162"/>
      <c r="R171" s="162"/>
      <c r="S171" s="162"/>
      <c r="T171" s="162"/>
      <c r="U171" s="162"/>
      <c r="V171" s="162"/>
      <c r="W171" s="162"/>
      <c r="X171" s="162"/>
      <c r="Y171" s="162"/>
      <c r="Z171" s="162"/>
      <c r="AA171" s="159">
        <f t="shared" si="33"/>
        <v>0</v>
      </c>
      <c r="AB171" s="159">
        <f t="shared" si="29"/>
        <v>0</v>
      </c>
      <c r="AC171" s="162"/>
      <c r="AD171" s="162"/>
      <c r="AE171" s="162"/>
      <c r="AF171" s="162"/>
      <c r="AG171" s="159">
        <f t="shared" si="35"/>
        <v>0</v>
      </c>
      <c r="AH171" s="159">
        <f t="shared" si="36"/>
        <v>0</v>
      </c>
      <c r="AI171" s="162"/>
      <c r="AJ171" s="162"/>
      <c r="AK171" s="159">
        <f t="shared" si="27"/>
        <v>0</v>
      </c>
      <c r="AL171" s="162">
        <v>4667400</v>
      </c>
      <c r="AM171" s="162"/>
      <c r="AN171" s="162"/>
      <c r="AO171" s="162"/>
      <c r="AP171" s="159">
        <f t="shared" si="34"/>
        <v>0</v>
      </c>
      <c r="AQ171" s="162"/>
      <c r="AR171" s="159"/>
      <c r="AS171" s="159">
        <f t="shared" si="30"/>
        <v>4667400</v>
      </c>
      <c r="AT171" s="159">
        <f t="shared" si="31"/>
        <v>4667400</v>
      </c>
      <c r="AU171" s="165">
        <f t="shared" si="32"/>
        <v>-4667400</v>
      </c>
      <c r="AV171" s="166">
        <f t="shared" si="37"/>
        <v>0</v>
      </c>
    </row>
    <row r="172" spans="1:48">
      <c r="A172" s="155">
        <v>164</v>
      </c>
      <c r="B172" s="156" t="s">
        <v>301</v>
      </c>
      <c r="C172" s="157" t="s">
        <v>365</v>
      </c>
      <c r="D172" s="176" t="s">
        <v>305</v>
      </c>
      <c r="E172" s="354">
        <v>4123875</v>
      </c>
      <c r="F172" s="158" t="s">
        <v>507</v>
      </c>
      <c r="G172" s="162"/>
      <c r="H172" s="162"/>
      <c r="I172" s="162"/>
      <c r="J172" s="162"/>
      <c r="K172" s="162"/>
      <c r="L172" s="163">
        <f t="shared" si="38"/>
        <v>0</v>
      </c>
      <c r="M172" s="162"/>
      <c r="N172" s="162"/>
      <c r="O172" s="162"/>
      <c r="P172" s="162"/>
      <c r="Q172" s="162"/>
      <c r="R172" s="162"/>
      <c r="S172" s="162"/>
      <c r="T172" s="162"/>
      <c r="U172" s="162"/>
      <c r="V172" s="162"/>
      <c r="W172" s="162"/>
      <c r="X172" s="162"/>
      <c r="Y172" s="162"/>
      <c r="Z172" s="162"/>
      <c r="AA172" s="159">
        <f t="shared" si="33"/>
        <v>0</v>
      </c>
      <c r="AB172" s="159">
        <f t="shared" si="29"/>
        <v>0</v>
      </c>
      <c r="AC172" s="162"/>
      <c r="AD172" s="162"/>
      <c r="AE172" s="162"/>
      <c r="AF172" s="162"/>
      <c r="AG172" s="159">
        <f t="shared" si="35"/>
        <v>0</v>
      </c>
      <c r="AH172" s="159">
        <f t="shared" si="36"/>
        <v>0</v>
      </c>
      <c r="AI172" s="162"/>
      <c r="AJ172" s="162"/>
      <c r="AK172" s="159">
        <f t="shared" ref="AK172:AK242" si="46">AI172+AJ172</f>
        <v>0</v>
      </c>
      <c r="AL172" s="162">
        <v>482500</v>
      </c>
      <c r="AM172" s="162"/>
      <c r="AN172" s="162"/>
      <c r="AO172" s="162"/>
      <c r="AP172" s="159">
        <f t="shared" si="34"/>
        <v>0</v>
      </c>
      <c r="AQ172" s="162">
        <v>72600</v>
      </c>
      <c r="AR172" s="159"/>
      <c r="AS172" s="159">
        <f t="shared" si="30"/>
        <v>555100</v>
      </c>
      <c r="AT172" s="159">
        <f t="shared" si="31"/>
        <v>555100</v>
      </c>
      <c r="AU172" s="165">
        <f t="shared" si="32"/>
        <v>-555100</v>
      </c>
      <c r="AV172" s="166">
        <f t="shared" si="37"/>
        <v>0</v>
      </c>
    </row>
    <row r="173" spans="1:48">
      <c r="A173" s="155">
        <v>165</v>
      </c>
      <c r="B173" s="156" t="s">
        <v>301</v>
      </c>
      <c r="C173" s="157" t="s">
        <v>365</v>
      </c>
      <c r="D173" s="176" t="s">
        <v>303</v>
      </c>
      <c r="E173" s="354">
        <v>9072209</v>
      </c>
      <c r="F173" s="158" t="s">
        <v>507</v>
      </c>
      <c r="G173" s="164"/>
      <c r="H173" s="164"/>
      <c r="I173" s="164"/>
      <c r="J173" s="164"/>
      <c r="K173" s="162"/>
      <c r="L173" s="163">
        <f t="shared" si="38"/>
        <v>0</v>
      </c>
      <c r="M173" s="164"/>
      <c r="N173" s="164"/>
      <c r="O173" s="164"/>
      <c r="P173" s="164"/>
      <c r="Q173" s="164"/>
      <c r="R173" s="164"/>
      <c r="S173" s="164"/>
      <c r="T173" s="164"/>
      <c r="U173" s="164"/>
      <c r="V173" s="164"/>
      <c r="W173" s="164"/>
      <c r="X173" s="164"/>
      <c r="Y173" s="164"/>
      <c r="Z173" s="164"/>
      <c r="AA173" s="159">
        <f t="shared" si="33"/>
        <v>0</v>
      </c>
      <c r="AB173" s="159">
        <f t="shared" si="29"/>
        <v>0</v>
      </c>
      <c r="AC173" s="164"/>
      <c r="AD173" s="164"/>
      <c r="AE173" s="164"/>
      <c r="AF173" s="164"/>
      <c r="AG173" s="159">
        <f t="shared" si="35"/>
        <v>0</v>
      </c>
      <c r="AH173" s="159">
        <f t="shared" si="36"/>
        <v>0</v>
      </c>
      <c r="AI173" s="164"/>
      <c r="AJ173" s="164"/>
      <c r="AK173" s="159">
        <f t="shared" si="46"/>
        <v>0</v>
      </c>
      <c r="AL173" s="164">
        <v>924833414.39999998</v>
      </c>
      <c r="AM173" s="164"/>
      <c r="AN173" s="164"/>
      <c r="AO173" s="164"/>
      <c r="AP173" s="159">
        <f t="shared" si="34"/>
        <v>0</v>
      </c>
      <c r="AQ173" s="164">
        <v>93853460</v>
      </c>
      <c r="AR173" s="159"/>
      <c r="AS173" s="159">
        <f t="shared" si="30"/>
        <v>1018686874.4</v>
      </c>
      <c r="AT173" s="159">
        <f t="shared" si="31"/>
        <v>1018686874.4</v>
      </c>
      <c r="AU173" s="165">
        <f t="shared" si="32"/>
        <v>-1018686874.4</v>
      </c>
      <c r="AV173" s="166">
        <f t="shared" si="37"/>
        <v>0</v>
      </c>
    </row>
    <row r="174" spans="1:48">
      <c r="A174" s="155">
        <v>166</v>
      </c>
      <c r="B174" s="156" t="s">
        <v>301</v>
      </c>
      <c r="C174" s="157" t="s">
        <v>365</v>
      </c>
      <c r="D174" s="176" t="s">
        <v>308</v>
      </c>
      <c r="E174" s="354">
        <v>9072217</v>
      </c>
      <c r="F174" s="158" t="s">
        <v>507</v>
      </c>
      <c r="G174" s="164"/>
      <c r="H174" s="164"/>
      <c r="I174" s="164"/>
      <c r="J174" s="164"/>
      <c r="K174" s="162"/>
      <c r="L174" s="163">
        <f t="shared" si="38"/>
        <v>0</v>
      </c>
      <c r="M174" s="164"/>
      <c r="N174" s="164"/>
      <c r="O174" s="164"/>
      <c r="P174" s="164"/>
      <c r="Q174" s="164"/>
      <c r="R174" s="164"/>
      <c r="S174" s="164"/>
      <c r="T174" s="164"/>
      <c r="U174" s="164"/>
      <c r="V174" s="164"/>
      <c r="W174" s="164"/>
      <c r="X174" s="164"/>
      <c r="Y174" s="164"/>
      <c r="Z174" s="164"/>
      <c r="AA174" s="159">
        <f t="shared" si="33"/>
        <v>0</v>
      </c>
      <c r="AB174" s="159">
        <f t="shared" si="29"/>
        <v>0</v>
      </c>
      <c r="AC174" s="164"/>
      <c r="AD174" s="164"/>
      <c r="AE174" s="164"/>
      <c r="AF174" s="164"/>
      <c r="AG174" s="159">
        <f t="shared" si="35"/>
        <v>0</v>
      </c>
      <c r="AH174" s="159">
        <f t="shared" si="36"/>
        <v>0</v>
      </c>
      <c r="AI174" s="164"/>
      <c r="AJ174" s="164"/>
      <c r="AK174" s="159">
        <f t="shared" si="46"/>
        <v>0</v>
      </c>
      <c r="AL174" s="164">
        <v>810994530</v>
      </c>
      <c r="AM174" s="164"/>
      <c r="AN174" s="164"/>
      <c r="AO174" s="164"/>
      <c r="AP174" s="159">
        <f t="shared" si="34"/>
        <v>0</v>
      </c>
      <c r="AQ174" s="164">
        <v>49177345.5</v>
      </c>
      <c r="AR174" s="159"/>
      <c r="AS174" s="159">
        <f t="shared" si="30"/>
        <v>860171875.5</v>
      </c>
      <c r="AT174" s="159">
        <f t="shared" si="31"/>
        <v>860171875.5</v>
      </c>
      <c r="AU174" s="165">
        <f t="shared" si="32"/>
        <v>-860171875.5</v>
      </c>
      <c r="AV174" s="166">
        <f t="shared" si="37"/>
        <v>0</v>
      </c>
    </row>
    <row r="175" spans="1:48">
      <c r="A175" s="155">
        <v>167</v>
      </c>
      <c r="B175" s="156" t="s">
        <v>301</v>
      </c>
      <c r="C175" s="157" t="s">
        <v>365</v>
      </c>
      <c r="D175" s="176" t="s">
        <v>307</v>
      </c>
      <c r="E175" s="354">
        <v>9072225</v>
      </c>
      <c r="F175" s="158" t="s">
        <v>507</v>
      </c>
      <c r="G175" s="164"/>
      <c r="H175" s="164"/>
      <c r="I175" s="164"/>
      <c r="J175" s="164"/>
      <c r="K175" s="162"/>
      <c r="L175" s="163">
        <f t="shared" si="38"/>
        <v>0</v>
      </c>
      <c r="M175" s="164"/>
      <c r="N175" s="164"/>
      <c r="O175" s="164"/>
      <c r="P175" s="164"/>
      <c r="Q175" s="164"/>
      <c r="R175" s="164"/>
      <c r="S175" s="164"/>
      <c r="T175" s="164"/>
      <c r="U175" s="164"/>
      <c r="V175" s="164"/>
      <c r="W175" s="164"/>
      <c r="X175" s="164"/>
      <c r="Y175" s="164"/>
      <c r="Z175" s="164"/>
      <c r="AA175" s="159">
        <f t="shared" si="33"/>
        <v>0</v>
      </c>
      <c r="AB175" s="159">
        <f t="shared" si="29"/>
        <v>0</v>
      </c>
      <c r="AC175" s="164"/>
      <c r="AD175" s="164"/>
      <c r="AE175" s="164"/>
      <c r="AF175" s="164"/>
      <c r="AG175" s="159">
        <f t="shared" si="35"/>
        <v>0</v>
      </c>
      <c r="AH175" s="159">
        <f t="shared" si="36"/>
        <v>0</v>
      </c>
      <c r="AI175" s="164"/>
      <c r="AJ175" s="164"/>
      <c r="AK175" s="159">
        <f t="shared" si="46"/>
        <v>0</v>
      </c>
      <c r="AL175" s="164">
        <v>101677623</v>
      </c>
      <c r="AM175" s="164"/>
      <c r="AN175" s="164"/>
      <c r="AO175" s="164"/>
      <c r="AP175" s="159">
        <f t="shared" si="34"/>
        <v>0</v>
      </c>
      <c r="AQ175" s="164">
        <v>45014840</v>
      </c>
      <c r="AR175" s="159"/>
      <c r="AS175" s="159">
        <f t="shared" si="30"/>
        <v>146692463</v>
      </c>
      <c r="AT175" s="159">
        <f t="shared" si="31"/>
        <v>146692463</v>
      </c>
      <c r="AU175" s="165">
        <f t="shared" si="32"/>
        <v>-146692463</v>
      </c>
      <c r="AV175" s="166">
        <f t="shared" si="37"/>
        <v>0</v>
      </c>
    </row>
    <row r="176" spans="1:48">
      <c r="A176" s="155">
        <v>168</v>
      </c>
      <c r="B176" s="156" t="s">
        <v>301</v>
      </c>
      <c r="C176" s="157" t="s">
        <v>365</v>
      </c>
      <c r="D176" s="176" t="s">
        <v>309</v>
      </c>
      <c r="E176" s="354">
        <v>9072268</v>
      </c>
      <c r="F176" s="158" t="s">
        <v>507</v>
      </c>
      <c r="G176" s="167"/>
      <c r="H176" s="167"/>
      <c r="I176" s="167"/>
      <c r="J176" s="167"/>
      <c r="K176" s="167"/>
      <c r="L176" s="163">
        <f t="shared" si="38"/>
        <v>0</v>
      </c>
      <c r="M176" s="167"/>
      <c r="N176" s="167"/>
      <c r="O176" s="167"/>
      <c r="P176" s="167"/>
      <c r="Q176" s="167"/>
      <c r="R176" s="167"/>
      <c r="S176" s="167"/>
      <c r="T176" s="167"/>
      <c r="U176" s="167"/>
      <c r="V176" s="160"/>
      <c r="W176" s="167"/>
      <c r="X176" s="167"/>
      <c r="Y176" s="167"/>
      <c r="Z176" s="167"/>
      <c r="AA176" s="159">
        <f t="shared" si="33"/>
        <v>0</v>
      </c>
      <c r="AB176" s="159">
        <f t="shared" si="29"/>
        <v>0</v>
      </c>
      <c r="AC176" s="167"/>
      <c r="AD176" s="167"/>
      <c r="AE176" s="167"/>
      <c r="AF176" s="167"/>
      <c r="AG176" s="159">
        <f t="shared" si="35"/>
        <v>0</v>
      </c>
      <c r="AH176" s="159">
        <f t="shared" si="36"/>
        <v>0</v>
      </c>
      <c r="AI176" s="167"/>
      <c r="AJ176" s="167"/>
      <c r="AK176" s="159">
        <f t="shared" si="46"/>
        <v>0</v>
      </c>
      <c r="AL176" s="167">
        <v>701876342</v>
      </c>
      <c r="AM176" s="167"/>
      <c r="AN176" s="167"/>
      <c r="AO176" s="167"/>
      <c r="AP176" s="159">
        <f t="shared" si="34"/>
        <v>0</v>
      </c>
      <c r="AQ176" s="167">
        <v>9615437</v>
      </c>
      <c r="AR176" s="159"/>
      <c r="AS176" s="159">
        <f t="shared" si="30"/>
        <v>711491779</v>
      </c>
      <c r="AT176" s="159">
        <f t="shared" si="31"/>
        <v>711491779</v>
      </c>
      <c r="AU176" s="165">
        <f t="shared" si="32"/>
        <v>-711491779</v>
      </c>
      <c r="AV176" s="166">
        <f t="shared" si="37"/>
        <v>0</v>
      </c>
    </row>
    <row r="177" spans="1:48">
      <c r="A177" s="155">
        <v>169</v>
      </c>
      <c r="B177" s="177" t="s">
        <v>301</v>
      </c>
      <c r="C177" s="177" t="s">
        <v>365</v>
      </c>
      <c r="D177" s="333" t="s">
        <v>306</v>
      </c>
      <c r="E177" s="354">
        <v>9072233</v>
      </c>
      <c r="F177" s="158" t="s">
        <v>507</v>
      </c>
      <c r="G177" s="167"/>
      <c r="H177" s="167"/>
      <c r="I177" s="167"/>
      <c r="J177" s="167"/>
      <c r="K177" s="167"/>
      <c r="L177" s="163">
        <f t="shared" si="38"/>
        <v>0</v>
      </c>
      <c r="M177" s="167"/>
      <c r="N177" s="167"/>
      <c r="O177" s="167"/>
      <c r="P177" s="167"/>
      <c r="Q177" s="167"/>
      <c r="R177" s="167"/>
      <c r="S177" s="167"/>
      <c r="T177" s="167"/>
      <c r="U177" s="167"/>
      <c r="V177" s="160"/>
      <c r="W177" s="167"/>
      <c r="X177" s="167"/>
      <c r="Y177" s="167"/>
      <c r="Z177" s="167"/>
      <c r="AA177" s="159">
        <f>N177+P177+R177+T177+V177+W177+X177+Y177</f>
        <v>0</v>
      </c>
      <c r="AB177" s="159">
        <f>O177+Q177+S177+U177+Z177</f>
        <v>0</v>
      </c>
      <c r="AC177" s="167"/>
      <c r="AD177" s="167"/>
      <c r="AE177" s="167"/>
      <c r="AF177" s="167"/>
      <c r="AG177" s="159">
        <f t="shared" si="35"/>
        <v>0</v>
      </c>
      <c r="AH177" s="229">
        <f t="shared" si="36"/>
        <v>0</v>
      </c>
      <c r="AI177" s="167"/>
      <c r="AJ177" s="167"/>
      <c r="AK177" s="159">
        <f>AI177+AJ177</f>
        <v>0</v>
      </c>
      <c r="AL177" s="167">
        <v>414476554</v>
      </c>
      <c r="AM177" s="167"/>
      <c r="AN177" s="167"/>
      <c r="AO177" s="167"/>
      <c r="AP177" s="159">
        <f>AN177+AO177</f>
        <v>0</v>
      </c>
      <c r="AQ177" s="167">
        <v>61279093</v>
      </c>
      <c r="AR177" s="177"/>
      <c r="AS177" s="205">
        <f>AL177+AM177+AP177+AQ177+AR177</f>
        <v>475755647</v>
      </c>
      <c r="AT177" s="230">
        <f>AS177+AK177</f>
        <v>475755647</v>
      </c>
      <c r="AU177" s="231">
        <f>AH177-AT177</f>
        <v>-475755647</v>
      </c>
      <c r="AV177" s="166">
        <f t="shared" si="37"/>
        <v>0</v>
      </c>
    </row>
    <row r="178" spans="1:48">
      <c r="A178" s="155">
        <v>170</v>
      </c>
      <c r="B178" s="156" t="s">
        <v>301</v>
      </c>
      <c r="C178" s="173" t="s">
        <v>365</v>
      </c>
      <c r="D178" s="186" t="s">
        <v>498</v>
      </c>
      <c r="E178" s="354">
        <v>4138872</v>
      </c>
      <c r="F178" s="158" t="s">
        <v>507</v>
      </c>
      <c r="G178" s="178"/>
      <c r="H178" s="159"/>
      <c r="I178" s="159"/>
      <c r="J178" s="159"/>
      <c r="K178" s="159"/>
      <c r="L178" s="163">
        <f t="shared" si="38"/>
        <v>0</v>
      </c>
      <c r="M178" s="159"/>
      <c r="N178" s="159"/>
      <c r="O178" s="159"/>
      <c r="P178" s="159"/>
      <c r="Q178" s="159"/>
      <c r="R178" s="159"/>
      <c r="S178" s="159"/>
      <c r="T178" s="159"/>
      <c r="U178" s="159"/>
      <c r="V178" s="159"/>
      <c r="W178" s="159"/>
      <c r="X178" s="159"/>
      <c r="Y178" s="159"/>
      <c r="Z178" s="159"/>
      <c r="AA178" s="159">
        <f t="shared" si="33"/>
        <v>0</v>
      </c>
      <c r="AB178" s="159">
        <f t="shared" si="29"/>
        <v>0</v>
      </c>
      <c r="AC178" s="159"/>
      <c r="AD178" s="159"/>
      <c r="AE178" s="159"/>
      <c r="AF178" s="159"/>
      <c r="AG178" s="159">
        <f t="shared" si="35"/>
        <v>0</v>
      </c>
      <c r="AH178" s="159">
        <f t="shared" si="36"/>
        <v>0</v>
      </c>
      <c r="AI178" s="159"/>
      <c r="AJ178" s="159"/>
      <c r="AK178" s="159">
        <f t="shared" si="46"/>
        <v>0</v>
      </c>
      <c r="AL178" s="159">
        <v>4145000</v>
      </c>
      <c r="AM178" s="159"/>
      <c r="AN178" s="159"/>
      <c r="AO178" s="159"/>
      <c r="AP178" s="159">
        <f t="shared" si="34"/>
        <v>0</v>
      </c>
      <c r="AQ178" s="159"/>
      <c r="AR178" s="159"/>
      <c r="AS178" s="159">
        <f t="shared" si="30"/>
        <v>4145000</v>
      </c>
      <c r="AT178" s="159">
        <f t="shared" si="31"/>
        <v>4145000</v>
      </c>
      <c r="AU178" s="165">
        <f t="shared" si="32"/>
        <v>-4145000</v>
      </c>
      <c r="AV178" s="166">
        <f t="shared" si="37"/>
        <v>0</v>
      </c>
    </row>
    <row r="179" spans="1:48" ht="24">
      <c r="A179" s="155">
        <v>171</v>
      </c>
      <c r="B179" s="156" t="s">
        <v>301</v>
      </c>
      <c r="C179" s="173" t="s">
        <v>365</v>
      </c>
      <c r="D179" s="186" t="s">
        <v>499</v>
      </c>
      <c r="E179" s="354">
        <v>4134109</v>
      </c>
      <c r="F179" s="158" t="s">
        <v>507</v>
      </c>
      <c r="G179" s="178"/>
      <c r="H179" s="159"/>
      <c r="I179" s="159"/>
      <c r="J179" s="159"/>
      <c r="K179" s="159"/>
      <c r="L179" s="163">
        <f t="shared" si="38"/>
        <v>0</v>
      </c>
      <c r="M179" s="159"/>
      <c r="N179" s="159"/>
      <c r="O179" s="159"/>
      <c r="P179" s="159"/>
      <c r="Q179" s="159"/>
      <c r="R179" s="159"/>
      <c r="S179" s="159"/>
      <c r="T179" s="159"/>
      <c r="U179" s="159"/>
      <c r="V179" s="159"/>
      <c r="W179" s="159"/>
      <c r="X179" s="159"/>
      <c r="Y179" s="159"/>
      <c r="Z179" s="159"/>
      <c r="AA179" s="159">
        <f t="shared" si="33"/>
        <v>0</v>
      </c>
      <c r="AB179" s="159">
        <f t="shared" si="29"/>
        <v>0</v>
      </c>
      <c r="AC179" s="159"/>
      <c r="AD179" s="159"/>
      <c r="AE179" s="159"/>
      <c r="AF179" s="159"/>
      <c r="AG179" s="159">
        <f t="shared" si="35"/>
        <v>0</v>
      </c>
      <c r="AH179" s="159">
        <f t="shared" si="36"/>
        <v>0</v>
      </c>
      <c r="AI179" s="159"/>
      <c r="AJ179" s="159"/>
      <c r="AK179" s="159">
        <f t="shared" si="46"/>
        <v>0</v>
      </c>
      <c r="AL179" s="159">
        <v>687676437.96000004</v>
      </c>
      <c r="AM179" s="159"/>
      <c r="AN179" s="159"/>
      <c r="AO179" s="159"/>
      <c r="AP179" s="159">
        <f t="shared" si="34"/>
        <v>0</v>
      </c>
      <c r="AQ179" s="159">
        <v>3500000</v>
      </c>
      <c r="AR179" s="159">
        <v>0</v>
      </c>
      <c r="AS179" s="159">
        <f t="shared" si="30"/>
        <v>691176437.96000004</v>
      </c>
      <c r="AT179" s="159">
        <f t="shared" si="31"/>
        <v>691176437.96000004</v>
      </c>
      <c r="AU179" s="165">
        <f t="shared" si="32"/>
        <v>-691176437.96000004</v>
      </c>
      <c r="AV179" s="166">
        <f t="shared" si="37"/>
        <v>0</v>
      </c>
    </row>
    <row r="180" spans="1:48">
      <c r="A180" s="155">
        <v>172</v>
      </c>
      <c r="B180" s="156" t="s">
        <v>301</v>
      </c>
      <c r="C180" s="157" t="s">
        <v>368</v>
      </c>
      <c r="D180" s="176" t="s">
        <v>303</v>
      </c>
      <c r="E180" s="354">
        <v>9071709</v>
      </c>
      <c r="F180" s="158" t="s">
        <v>507</v>
      </c>
      <c r="G180" s="194"/>
      <c r="H180" s="194"/>
      <c r="I180" s="194"/>
      <c r="J180" s="194"/>
      <c r="K180" s="194"/>
      <c r="L180" s="163">
        <f t="shared" si="38"/>
        <v>0</v>
      </c>
      <c r="M180" s="194"/>
      <c r="N180" s="194"/>
      <c r="O180" s="195"/>
      <c r="P180" s="196"/>
      <c r="Q180" s="195"/>
      <c r="R180" s="194"/>
      <c r="S180" s="195"/>
      <c r="T180" s="194"/>
      <c r="U180" s="195"/>
      <c r="V180" s="193"/>
      <c r="W180" s="194"/>
      <c r="X180" s="194"/>
      <c r="Y180" s="194"/>
      <c r="Z180" s="195"/>
      <c r="AA180" s="159">
        <f t="shared" si="33"/>
        <v>0</v>
      </c>
      <c r="AB180" s="159">
        <f t="shared" si="29"/>
        <v>0</v>
      </c>
      <c r="AC180" s="194"/>
      <c r="AD180" s="195"/>
      <c r="AE180" s="195"/>
      <c r="AF180" s="194"/>
      <c r="AG180" s="159">
        <f t="shared" si="35"/>
        <v>0</v>
      </c>
      <c r="AH180" s="159">
        <f t="shared" si="36"/>
        <v>0</v>
      </c>
      <c r="AI180" s="194"/>
      <c r="AK180" s="159">
        <f t="shared" si="46"/>
        <v>0</v>
      </c>
      <c r="AL180" s="195">
        <v>459713705.83999997</v>
      </c>
      <c r="AN180" s="195"/>
      <c r="AO180" s="195"/>
      <c r="AP180" s="159">
        <f t="shared" si="34"/>
        <v>0</v>
      </c>
      <c r="AQ180" s="194">
        <v>1455609.06</v>
      </c>
      <c r="AR180" s="159"/>
      <c r="AS180" s="159">
        <f t="shared" si="30"/>
        <v>461169314.89999998</v>
      </c>
      <c r="AT180" s="159">
        <f t="shared" si="31"/>
        <v>461169314.89999998</v>
      </c>
      <c r="AU180" s="165">
        <f t="shared" si="32"/>
        <v>-461169314.89999998</v>
      </c>
      <c r="AV180" s="166">
        <f t="shared" si="37"/>
        <v>0</v>
      </c>
    </row>
    <row r="181" spans="1:48">
      <c r="A181" s="155">
        <v>173</v>
      </c>
      <c r="B181" s="156" t="s">
        <v>301</v>
      </c>
      <c r="C181" s="157" t="s">
        <v>368</v>
      </c>
      <c r="D181" s="176" t="s">
        <v>305</v>
      </c>
      <c r="E181" s="354">
        <v>9071768</v>
      </c>
      <c r="F181" s="158" t="s">
        <v>507</v>
      </c>
      <c r="G181" s="194"/>
      <c r="H181" s="194"/>
      <c r="I181" s="194"/>
      <c r="J181" s="194"/>
      <c r="K181" s="194"/>
      <c r="L181" s="163">
        <f t="shared" si="38"/>
        <v>0</v>
      </c>
      <c r="M181" s="194"/>
      <c r="N181" s="194"/>
      <c r="O181" s="194"/>
      <c r="P181" s="194"/>
      <c r="Q181" s="196"/>
      <c r="R181" s="194"/>
      <c r="S181" s="194"/>
      <c r="T181" s="194"/>
      <c r="U181" s="195"/>
      <c r="V181" s="193"/>
      <c r="W181" s="194"/>
      <c r="X181" s="194"/>
      <c r="Y181" s="194"/>
      <c r="Z181" s="194"/>
      <c r="AA181" s="159">
        <f t="shared" si="33"/>
        <v>0</v>
      </c>
      <c r="AB181" s="159">
        <f t="shared" si="29"/>
        <v>0</v>
      </c>
      <c r="AC181" s="194"/>
      <c r="AD181" s="194"/>
      <c r="AE181" s="194"/>
      <c r="AF181" s="194"/>
      <c r="AG181" s="159">
        <f t="shared" si="35"/>
        <v>0</v>
      </c>
      <c r="AH181" s="159">
        <f t="shared" si="36"/>
        <v>0</v>
      </c>
      <c r="AI181" s="194"/>
      <c r="AK181" s="159">
        <f t="shared" si="46"/>
        <v>0</v>
      </c>
      <c r="AL181" s="195"/>
      <c r="AN181" s="195"/>
      <c r="AO181" s="195"/>
      <c r="AP181" s="159">
        <f t="shared" si="34"/>
        <v>0</v>
      </c>
      <c r="AQ181" s="194"/>
      <c r="AR181" s="159"/>
      <c r="AS181" s="159">
        <f t="shared" si="30"/>
        <v>0</v>
      </c>
      <c r="AT181" s="159">
        <f t="shared" si="31"/>
        <v>0</v>
      </c>
      <c r="AU181" s="165">
        <f t="shared" si="32"/>
        <v>0</v>
      </c>
      <c r="AV181" s="166">
        <f t="shared" si="37"/>
        <v>0</v>
      </c>
    </row>
    <row r="182" spans="1:48">
      <c r="A182" s="155">
        <v>174</v>
      </c>
      <c r="B182" s="156" t="s">
        <v>301</v>
      </c>
      <c r="C182" s="157" t="s">
        <v>368</v>
      </c>
      <c r="D182" s="176" t="s">
        <v>307</v>
      </c>
      <c r="E182" s="354">
        <v>9071725</v>
      </c>
      <c r="F182" s="158" t="s">
        <v>507</v>
      </c>
      <c r="G182" s="164"/>
      <c r="H182" s="164"/>
      <c r="I182" s="164"/>
      <c r="J182" s="164"/>
      <c r="K182" s="162"/>
      <c r="L182" s="163">
        <f t="shared" si="38"/>
        <v>0</v>
      </c>
      <c r="M182" s="164"/>
      <c r="N182" s="164"/>
      <c r="O182" s="164"/>
      <c r="P182" s="164"/>
      <c r="Q182" s="164"/>
      <c r="R182" s="164"/>
      <c r="S182" s="164"/>
      <c r="T182" s="164"/>
      <c r="U182" s="164"/>
      <c r="V182" s="164"/>
      <c r="W182" s="164"/>
      <c r="X182" s="164"/>
      <c r="Y182" s="164"/>
      <c r="Z182" s="164"/>
      <c r="AA182" s="159">
        <f t="shared" si="33"/>
        <v>0</v>
      </c>
      <c r="AB182" s="159">
        <f t="shared" si="29"/>
        <v>0</v>
      </c>
      <c r="AC182" s="164"/>
      <c r="AD182" s="164"/>
      <c r="AE182" s="164"/>
      <c r="AF182" s="164"/>
      <c r="AG182" s="159">
        <f t="shared" si="35"/>
        <v>0</v>
      </c>
      <c r="AH182" s="159">
        <f t="shared" si="36"/>
        <v>0</v>
      </c>
      <c r="AI182" s="164"/>
      <c r="AJ182" s="164"/>
      <c r="AK182" s="159">
        <f t="shared" si="46"/>
        <v>0</v>
      </c>
      <c r="AL182" s="164">
        <v>153910733</v>
      </c>
      <c r="AM182" s="164"/>
      <c r="AN182" s="164"/>
      <c r="AO182" s="164"/>
      <c r="AP182" s="159">
        <f t="shared" si="34"/>
        <v>0</v>
      </c>
      <c r="AQ182" s="164"/>
      <c r="AR182" s="159"/>
      <c r="AS182" s="159">
        <f t="shared" si="30"/>
        <v>153910733</v>
      </c>
      <c r="AT182" s="159">
        <f t="shared" si="31"/>
        <v>153910733</v>
      </c>
      <c r="AU182" s="165">
        <f t="shared" si="32"/>
        <v>-153910733</v>
      </c>
      <c r="AV182" s="166">
        <f t="shared" si="37"/>
        <v>0</v>
      </c>
    </row>
    <row r="183" spans="1:48">
      <c r="A183" s="155">
        <v>175</v>
      </c>
      <c r="B183" s="156" t="s">
        <v>301</v>
      </c>
      <c r="C183" s="157" t="s">
        <v>368</v>
      </c>
      <c r="D183" s="176" t="s">
        <v>306</v>
      </c>
      <c r="E183" s="354">
        <v>9071733</v>
      </c>
      <c r="F183" s="158" t="s">
        <v>507</v>
      </c>
      <c r="G183" s="164"/>
      <c r="H183" s="164"/>
      <c r="I183" s="164"/>
      <c r="J183" s="164"/>
      <c r="K183" s="162"/>
      <c r="L183" s="163">
        <f t="shared" si="38"/>
        <v>0</v>
      </c>
      <c r="M183" s="164"/>
      <c r="N183" s="164"/>
      <c r="O183" s="164"/>
      <c r="P183" s="164"/>
      <c r="Q183" s="164"/>
      <c r="R183" s="164"/>
      <c r="S183" s="164"/>
      <c r="T183" s="164"/>
      <c r="U183" s="164"/>
      <c r="V183" s="164"/>
      <c r="W183" s="164"/>
      <c r="X183" s="164"/>
      <c r="Y183" s="164"/>
      <c r="Z183" s="164"/>
      <c r="AA183" s="159">
        <f t="shared" si="33"/>
        <v>0</v>
      </c>
      <c r="AB183" s="159">
        <f t="shared" si="29"/>
        <v>0</v>
      </c>
      <c r="AC183" s="164"/>
      <c r="AD183" s="164"/>
      <c r="AE183" s="164"/>
      <c r="AF183" s="164"/>
      <c r="AG183" s="159">
        <f t="shared" si="35"/>
        <v>0</v>
      </c>
      <c r="AH183" s="159">
        <f t="shared" si="36"/>
        <v>0</v>
      </c>
      <c r="AI183" s="164"/>
      <c r="AJ183" s="164"/>
      <c r="AK183" s="159">
        <f t="shared" si="46"/>
        <v>0</v>
      </c>
      <c r="AL183" s="164">
        <v>169608795</v>
      </c>
      <c r="AM183" s="164"/>
      <c r="AN183" s="164"/>
      <c r="AO183" s="164"/>
      <c r="AP183" s="159">
        <f t="shared" si="34"/>
        <v>0</v>
      </c>
      <c r="AQ183" s="164">
        <v>78550319.989999995</v>
      </c>
      <c r="AR183" s="159"/>
      <c r="AS183" s="159">
        <f t="shared" si="30"/>
        <v>248159114.99000001</v>
      </c>
      <c r="AT183" s="159">
        <f t="shared" si="31"/>
        <v>248159114.99000001</v>
      </c>
      <c r="AU183" s="165">
        <f t="shared" si="32"/>
        <v>-248159114.99000001</v>
      </c>
      <c r="AV183" s="166">
        <f t="shared" si="37"/>
        <v>0</v>
      </c>
    </row>
    <row r="184" spans="1:48">
      <c r="A184" s="155">
        <v>176</v>
      </c>
      <c r="B184" s="156" t="s">
        <v>301</v>
      </c>
      <c r="C184" s="157" t="s">
        <v>368</v>
      </c>
      <c r="D184" s="176" t="s">
        <v>309</v>
      </c>
      <c r="E184" s="354">
        <v>9071717</v>
      </c>
      <c r="F184" s="158" t="s">
        <v>507</v>
      </c>
      <c r="G184" s="162"/>
      <c r="H184" s="162"/>
      <c r="I184" s="162"/>
      <c r="J184" s="162"/>
      <c r="K184" s="162"/>
      <c r="L184" s="163">
        <f t="shared" si="38"/>
        <v>0</v>
      </c>
      <c r="M184" s="162"/>
      <c r="N184" s="162"/>
      <c r="O184" s="162"/>
      <c r="P184" s="162"/>
      <c r="Q184" s="162"/>
      <c r="R184" s="162"/>
      <c r="S184" s="162"/>
      <c r="T184" s="162"/>
      <c r="U184" s="162"/>
      <c r="V184" s="162"/>
      <c r="W184" s="162"/>
      <c r="X184" s="162"/>
      <c r="Y184" s="162"/>
      <c r="Z184" s="162"/>
      <c r="AA184" s="159">
        <f t="shared" si="33"/>
        <v>0</v>
      </c>
      <c r="AB184" s="159">
        <f t="shared" si="29"/>
        <v>0</v>
      </c>
      <c r="AC184" s="162"/>
      <c r="AD184" s="162"/>
      <c r="AE184" s="162"/>
      <c r="AF184" s="162"/>
      <c r="AG184" s="159">
        <f t="shared" si="35"/>
        <v>0</v>
      </c>
      <c r="AH184" s="159">
        <f t="shared" si="36"/>
        <v>0</v>
      </c>
      <c r="AI184" s="162"/>
      <c r="AJ184" s="162"/>
      <c r="AK184" s="159">
        <f t="shared" si="46"/>
        <v>0</v>
      </c>
      <c r="AL184" s="162">
        <v>114338469</v>
      </c>
      <c r="AM184" s="162"/>
      <c r="AN184" s="162"/>
      <c r="AO184" s="162"/>
      <c r="AP184" s="159">
        <f t="shared" si="34"/>
        <v>0</v>
      </c>
      <c r="AQ184" s="162">
        <v>82849800</v>
      </c>
      <c r="AR184" s="159"/>
      <c r="AS184" s="159">
        <f t="shared" si="30"/>
        <v>197188269</v>
      </c>
      <c r="AT184" s="159">
        <f t="shared" si="31"/>
        <v>197188269</v>
      </c>
      <c r="AU184" s="165">
        <f t="shared" si="32"/>
        <v>-197188269</v>
      </c>
      <c r="AV184" s="166">
        <f t="shared" si="37"/>
        <v>0</v>
      </c>
    </row>
    <row r="185" spans="1:48">
      <c r="A185" s="155">
        <v>177</v>
      </c>
      <c r="B185" s="156" t="s">
        <v>301</v>
      </c>
      <c r="C185" s="157" t="s">
        <v>368</v>
      </c>
      <c r="D185" s="176" t="s">
        <v>308</v>
      </c>
      <c r="E185" s="354">
        <v>4123344</v>
      </c>
      <c r="F185" s="158" t="s">
        <v>507</v>
      </c>
      <c r="G185" s="164"/>
      <c r="H185" s="164"/>
      <c r="I185" s="164"/>
      <c r="J185" s="164"/>
      <c r="K185" s="162"/>
      <c r="L185" s="163">
        <f t="shared" si="38"/>
        <v>0</v>
      </c>
      <c r="M185" s="164"/>
      <c r="N185" s="164"/>
      <c r="O185" s="164"/>
      <c r="P185" s="164"/>
      <c r="Q185" s="164"/>
      <c r="R185" s="164"/>
      <c r="S185" s="164"/>
      <c r="T185" s="164"/>
      <c r="U185" s="164"/>
      <c r="V185" s="164"/>
      <c r="W185" s="164"/>
      <c r="X185" s="164"/>
      <c r="Y185" s="164"/>
      <c r="Z185" s="164"/>
      <c r="AA185" s="159">
        <f t="shared" si="33"/>
        <v>0</v>
      </c>
      <c r="AB185" s="159">
        <f t="shared" si="29"/>
        <v>0</v>
      </c>
      <c r="AC185" s="164"/>
      <c r="AD185" s="164"/>
      <c r="AE185" s="164"/>
      <c r="AF185" s="164"/>
      <c r="AG185" s="159">
        <f t="shared" si="35"/>
        <v>0</v>
      </c>
      <c r="AH185" s="159">
        <f t="shared" si="36"/>
        <v>0</v>
      </c>
      <c r="AI185" s="164"/>
      <c r="AJ185" s="164"/>
      <c r="AK185" s="159">
        <f t="shared" si="46"/>
        <v>0</v>
      </c>
      <c r="AL185" s="164">
        <v>1008127088.6900001</v>
      </c>
      <c r="AM185" s="164"/>
      <c r="AN185" s="164"/>
      <c r="AO185" s="164"/>
      <c r="AP185" s="159">
        <f t="shared" si="34"/>
        <v>0</v>
      </c>
      <c r="AQ185" s="164">
        <v>271263624</v>
      </c>
      <c r="AR185" s="159"/>
      <c r="AS185" s="159">
        <f t="shared" si="30"/>
        <v>1279390712.6900001</v>
      </c>
      <c r="AT185" s="159">
        <f t="shared" si="31"/>
        <v>1279390712.6900001</v>
      </c>
      <c r="AU185" s="165">
        <f t="shared" si="32"/>
        <v>-1279390712.6900001</v>
      </c>
      <c r="AV185" s="166">
        <f t="shared" si="37"/>
        <v>0</v>
      </c>
    </row>
    <row r="186" spans="1:48">
      <c r="A186" s="155">
        <v>178</v>
      </c>
      <c r="B186" s="156"/>
      <c r="C186" s="203" t="s">
        <v>368</v>
      </c>
      <c r="D186" s="336" t="s">
        <v>422</v>
      </c>
      <c r="E186" s="354"/>
      <c r="F186" s="158" t="s">
        <v>507</v>
      </c>
      <c r="G186" s="178"/>
      <c r="H186" s="159"/>
      <c r="I186" s="159"/>
      <c r="J186" s="159"/>
      <c r="K186" s="159"/>
      <c r="L186" s="163">
        <f t="shared" si="38"/>
        <v>0</v>
      </c>
      <c r="M186" s="159"/>
      <c r="N186" s="159"/>
      <c r="O186" s="159"/>
      <c r="P186" s="159"/>
      <c r="Q186" s="159"/>
      <c r="R186" s="159"/>
      <c r="S186" s="159"/>
      <c r="T186" s="159"/>
      <c r="U186" s="159"/>
      <c r="V186" s="159"/>
      <c r="W186" s="159"/>
      <c r="X186" s="159"/>
      <c r="Y186" s="159"/>
      <c r="Z186" s="159"/>
      <c r="AA186" s="159">
        <f>N186+P186+R186+T186+V186+W186+X186+Y186</f>
        <v>0</v>
      </c>
      <c r="AB186" s="159">
        <f>O186+Q186+S186+U186+Z186</f>
        <v>0</v>
      </c>
      <c r="AC186" s="159"/>
      <c r="AD186" s="159"/>
      <c r="AE186" s="159"/>
      <c r="AF186" s="159"/>
      <c r="AG186" s="159">
        <f t="shared" si="35"/>
        <v>0</v>
      </c>
      <c r="AH186" s="159">
        <f t="shared" si="36"/>
        <v>0</v>
      </c>
      <c r="AI186" s="175"/>
      <c r="AJ186" s="159"/>
      <c r="AK186" s="159">
        <f>AI186+AJ186</f>
        <v>0</v>
      </c>
      <c r="AL186" s="159">
        <v>175744761.58000001</v>
      </c>
      <c r="AM186" s="159"/>
      <c r="AN186" s="174"/>
      <c r="AO186" s="159"/>
      <c r="AP186" s="159">
        <f>AN186+AO186</f>
        <v>0</v>
      </c>
      <c r="AQ186" s="159"/>
      <c r="AR186" s="159"/>
      <c r="AS186" s="159">
        <f>AL186+AM186+AP186+AQ186+AR186</f>
        <v>175744761.58000001</v>
      </c>
      <c r="AT186" s="159">
        <f>AS186+AK186</f>
        <v>175744761.58000001</v>
      </c>
      <c r="AU186" s="204">
        <f>AH186-AT186</f>
        <v>-175744761.58000001</v>
      </c>
      <c r="AV186" s="166">
        <f t="shared" si="37"/>
        <v>0</v>
      </c>
    </row>
    <row r="187" spans="1:48">
      <c r="A187" s="155">
        <v>179</v>
      </c>
      <c r="B187" s="156" t="s">
        <v>301</v>
      </c>
      <c r="C187" s="215" t="s">
        <v>368</v>
      </c>
      <c r="D187" s="228" t="s">
        <v>413</v>
      </c>
      <c r="E187" s="354">
        <v>2034778</v>
      </c>
      <c r="F187" s="158" t="s">
        <v>507</v>
      </c>
      <c r="G187" s="217"/>
      <c r="H187" s="217"/>
      <c r="I187" s="217"/>
      <c r="J187" s="217"/>
      <c r="K187" s="217"/>
      <c r="L187" s="163">
        <f t="shared" si="38"/>
        <v>0</v>
      </c>
      <c r="M187" s="211"/>
      <c r="N187" s="211"/>
      <c r="O187" s="217"/>
      <c r="P187" s="217"/>
      <c r="Q187" s="217"/>
      <c r="R187" s="217"/>
      <c r="S187" s="217"/>
      <c r="T187" s="217"/>
      <c r="U187" s="217"/>
      <c r="V187" s="217"/>
      <c r="W187" s="217"/>
      <c r="X187" s="217"/>
      <c r="Y187" s="217"/>
      <c r="Z187" s="217"/>
      <c r="AA187" s="218">
        <f>M187+N187+P187+R187+T187+V187+W187+X187+Y187</f>
        <v>0</v>
      </c>
      <c r="AB187" s="218">
        <f>O187+Q187+S187+U187+Z187</f>
        <v>0</v>
      </c>
      <c r="AC187" s="217"/>
      <c r="AD187" s="217"/>
      <c r="AE187" s="217"/>
      <c r="AF187" s="217"/>
      <c r="AG187" s="211">
        <f t="shared" si="35"/>
        <v>0</v>
      </c>
      <c r="AH187" s="212">
        <f t="shared" si="36"/>
        <v>0</v>
      </c>
      <c r="AI187" s="219"/>
      <c r="AJ187" s="217"/>
      <c r="AK187" s="211">
        <f>SUM(AI187:AJ187)</f>
        <v>0</v>
      </c>
      <c r="AL187" s="217">
        <v>12055000</v>
      </c>
      <c r="AM187" s="220">
        <v>33095000</v>
      </c>
      <c r="AN187" s="217"/>
      <c r="AO187" s="217"/>
      <c r="AP187" s="221">
        <f>AN187+AO187</f>
        <v>0</v>
      </c>
      <c r="AQ187" s="217"/>
      <c r="AR187" s="217"/>
      <c r="AS187" s="222">
        <f>AL187+AM187+AP187+AQ187+AR187</f>
        <v>45150000</v>
      </c>
      <c r="AT187" s="223">
        <f>AS187+AK187</f>
        <v>45150000</v>
      </c>
      <c r="AU187" s="204">
        <f>AH187-AT187</f>
        <v>-45150000</v>
      </c>
      <c r="AV187" s="166">
        <f t="shared" si="37"/>
        <v>0</v>
      </c>
    </row>
    <row r="188" spans="1:48">
      <c r="A188" s="155">
        <v>180</v>
      </c>
      <c r="B188" s="156" t="s">
        <v>301</v>
      </c>
      <c r="C188" s="173" t="s">
        <v>368</v>
      </c>
      <c r="D188" s="186" t="s">
        <v>500</v>
      </c>
      <c r="E188" s="354">
        <v>4137108</v>
      </c>
      <c r="F188" s="158" t="s">
        <v>507</v>
      </c>
      <c r="G188" s="178"/>
      <c r="H188" s="159"/>
      <c r="I188" s="159"/>
      <c r="J188" s="159"/>
      <c r="K188" s="159"/>
      <c r="L188" s="163">
        <f t="shared" si="38"/>
        <v>0</v>
      </c>
      <c r="M188" s="159"/>
      <c r="N188" s="159"/>
      <c r="O188" s="159"/>
      <c r="P188" s="159"/>
      <c r="Q188" s="159"/>
      <c r="R188" s="159"/>
      <c r="S188" s="159"/>
      <c r="T188" s="159"/>
      <c r="U188" s="159"/>
      <c r="V188" s="159"/>
      <c r="W188" s="159"/>
      <c r="X188" s="159"/>
      <c r="Y188" s="159"/>
      <c r="Z188" s="159"/>
      <c r="AA188" s="159">
        <f t="shared" si="33"/>
        <v>0</v>
      </c>
      <c r="AB188" s="159">
        <f t="shared" si="29"/>
        <v>0</v>
      </c>
      <c r="AC188" s="159"/>
      <c r="AD188" s="159"/>
      <c r="AE188" s="159"/>
      <c r="AF188" s="159"/>
      <c r="AG188" s="159">
        <f t="shared" si="35"/>
        <v>0</v>
      </c>
      <c r="AH188" s="159">
        <f t="shared" si="36"/>
        <v>0</v>
      </c>
      <c r="AI188" s="159"/>
      <c r="AJ188" s="159"/>
      <c r="AK188" s="159">
        <f t="shared" si="46"/>
        <v>0</v>
      </c>
      <c r="AL188" s="159">
        <v>4892300</v>
      </c>
      <c r="AM188" s="159"/>
      <c r="AN188" s="159"/>
      <c r="AO188" s="159"/>
      <c r="AP188" s="159">
        <f t="shared" si="34"/>
        <v>0</v>
      </c>
      <c r="AQ188" s="159"/>
      <c r="AR188" s="159"/>
      <c r="AS188" s="159">
        <f t="shared" si="30"/>
        <v>4892300</v>
      </c>
      <c r="AT188" s="159">
        <f t="shared" si="31"/>
        <v>4892300</v>
      </c>
      <c r="AU188" s="165">
        <f t="shared" si="32"/>
        <v>-4892300</v>
      </c>
      <c r="AV188" s="166">
        <f t="shared" si="37"/>
        <v>0</v>
      </c>
    </row>
    <row r="189" spans="1:48">
      <c r="A189" s="155">
        <v>181</v>
      </c>
      <c r="B189" s="156" t="s">
        <v>301</v>
      </c>
      <c r="C189" s="157" t="s">
        <v>369</v>
      </c>
      <c r="D189" s="176" t="s">
        <v>303</v>
      </c>
      <c r="E189" s="354">
        <v>9070192</v>
      </c>
      <c r="F189" s="158" t="s">
        <v>507</v>
      </c>
      <c r="G189" s="167"/>
      <c r="H189" s="167"/>
      <c r="I189" s="167"/>
      <c r="J189" s="167"/>
      <c r="K189" s="167"/>
      <c r="L189" s="163">
        <f t="shared" si="38"/>
        <v>0</v>
      </c>
      <c r="M189" s="167"/>
      <c r="N189" s="167"/>
      <c r="O189" s="167"/>
      <c r="P189" s="167"/>
      <c r="Q189" s="167"/>
      <c r="R189" s="167"/>
      <c r="S189" s="167"/>
      <c r="T189" s="167"/>
      <c r="U189" s="167"/>
      <c r="V189" s="167"/>
      <c r="W189" s="167"/>
      <c r="X189" s="167"/>
      <c r="Y189" s="167"/>
      <c r="Z189" s="167"/>
      <c r="AA189" s="159">
        <f t="shared" si="33"/>
        <v>0</v>
      </c>
      <c r="AB189" s="159">
        <f t="shared" si="29"/>
        <v>0</v>
      </c>
      <c r="AC189" s="167"/>
      <c r="AD189" s="167"/>
      <c r="AE189" s="167"/>
      <c r="AF189" s="167"/>
      <c r="AG189" s="159">
        <f t="shared" si="35"/>
        <v>0</v>
      </c>
      <c r="AH189" s="159">
        <f t="shared" si="36"/>
        <v>0</v>
      </c>
      <c r="AI189" s="167"/>
      <c r="AJ189" s="167"/>
      <c r="AK189" s="159">
        <f t="shared" si="46"/>
        <v>0</v>
      </c>
      <c r="AL189" s="167">
        <v>452462898.44999999</v>
      </c>
      <c r="AM189" s="167"/>
      <c r="AN189" s="167"/>
      <c r="AO189" s="167"/>
      <c r="AP189" s="159">
        <f t="shared" si="34"/>
        <v>0</v>
      </c>
      <c r="AQ189" s="167">
        <v>33322820.120000001</v>
      </c>
      <c r="AR189" s="159"/>
      <c r="AS189" s="159">
        <f t="shared" si="30"/>
        <v>485785718.56999999</v>
      </c>
      <c r="AT189" s="159">
        <f t="shared" si="31"/>
        <v>485785718.56999999</v>
      </c>
      <c r="AU189" s="165">
        <f t="shared" si="32"/>
        <v>-485785718.56999999</v>
      </c>
      <c r="AV189" s="166">
        <f t="shared" si="37"/>
        <v>0</v>
      </c>
    </row>
    <row r="190" spans="1:48">
      <c r="A190" s="155">
        <v>182</v>
      </c>
      <c r="B190" s="156" t="s">
        <v>301</v>
      </c>
      <c r="C190" s="157" t="s">
        <v>369</v>
      </c>
      <c r="D190" s="176" t="s">
        <v>305</v>
      </c>
      <c r="E190" s="354">
        <v>9132961</v>
      </c>
      <c r="F190" s="158" t="s">
        <v>507</v>
      </c>
      <c r="G190" s="167"/>
      <c r="H190" s="167"/>
      <c r="I190" s="167"/>
      <c r="J190" s="167"/>
      <c r="K190" s="167"/>
      <c r="L190" s="163">
        <f t="shared" si="38"/>
        <v>0</v>
      </c>
      <c r="M190" s="167"/>
      <c r="N190" s="167"/>
      <c r="O190" s="167"/>
      <c r="P190" s="167"/>
      <c r="Q190" s="167"/>
      <c r="R190" s="167"/>
      <c r="S190" s="167"/>
      <c r="T190" s="167"/>
      <c r="U190" s="167"/>
      <c r="V190" s="167"/>
      <c r="W190" s="167"/>
      <c r="X190" s="167"/>
      <c r="Y190" s="167"/>
      <c r="Z190" s="167"/>
      <c r="AA190" s="159">
        <f t="shared" si="33"/>
        <v>0</v>
      </c>
      <c r="AB190" s="159">
        <f t="shared" si="29"/>
        <v>0</v>
      </c>
      <c r="AC190" s="167"/>
      <c r="AD190" s="167"/>
      <c r="AE190" s="167"/>
      <c r="AF190" s="167"/>
      <c r="AG190" s="159">
        <f t="shared" si="35"/>
        <v>0</v>
      </c>
      <c r="AH190" s="159">
        <f t="shared" si="36"/>
        <v>0</v>
      </c>
      <c r="AI190" s="167"/>
      <c r="AJ190" s="167"/>
      <c r="AK190" s="159">
        <f t="shared" si="46"/>
        <v>0</v>
      </c>
      <c r="AL190" s="167">
        <v>2850000</v>
      </c>
      <c r="AM190" s="167"/>
      <c r="AN190" s="167"/>
      <c r="AO190" s="167"/>
      <c r="AP190" s="159">
        <f t="shared" si="34"/>
        <v>0</v>
      </c>
      <c r="AQ190" s="167">
        <v>281180.96000000002</v>
      </c>
      <c r="AR190" s="159"/>
      <c r="AS190" s="159">
        <f t="shared" si="30"/>
        <v>3131180.96</v>
      </c>
      <c r="AT190" s="159">
        <f t="shared" si="31"/>
        <v>3131180.96</v>
      </c>
      <c r="AU190" s="165">
        <f t="shared" si="32"/>
        <v>-3131180.96</v>
      </c>
      <c r="AV190" s="166">
        <f t="shared" si="37"/>
        <v>0</v>
      </c>
    </row>
    <row r="191" spans="1:48" ht="24.75">
      <c r="A191" s="155">
        <v>183</v>
      </c>
      <c r="B191" s="156" t="s">
        <v>301</v>
      </c>
      <c r="C191" s="157" t="s">
        <v>369</v>
      </c>
      <c r="D191" s="176" t="s">
        <v>501</v>
      </c>
      <c r="E191" s="354">
        <v>4125207</v>
      </c>
      <c r="F191" s="158" t="s">
        <v>507</v>
      </c>
      <c r="G191" s="159"/>
      <c r="H191" s="159"/>
      <c r="I191" s="159"/>
      <c r="J191" s="159"/>
      <c r="K191" s="159"/>
      <c r="L191" s="163">
        <f t="shared" si="38"/>
        <v>0</v>
      </c>
      <c r="M191" s="159"/>
      <c r="N191" s="198"/>
      <c r="O191" s="198"/>
      <c r="P191" s="198"/>
      <c r="Q191" s="198"/>
      <c r="R191" s="198"/>
      <c r="S191" s="198"/>
      <c r="T191" s="198"/>
      <c r="U191" s="198"/>
      <c r="V191" s="159"/>
      <c r="W191" s="159"/>
      <c r="X191" s="198"/>
      <c r="Y191" s="198"/>
      <c r="Z191" s="198"/>
      <c r="AA191" s="159">
        <f t="shared" si="33"/>
        <v>0</v>
      </c>
      <c r="AB191" s="159">
        <f t="shared" si="29"/>
        <v>0</v>
      </c>
      <c r="AC191" s="198"/>
      <c r="AD191" s="198"/>
      <c r="AE191" s="373"/>
      <c r="AF191" s="159"/>
      <c r="AG191" s="159">
        <f t="shared" si="35"/>
        <v>0</v>
      </c>
      <c r="AH191" s="159">
        <f t="shared" si="36"/>
        <v>0</v>
      </c>
      <c r="AI191" s="198"/>
      <c r="AJ191" s="159"/>
      <c r="AK191" s="159">
        <f t="shared" si="46"/>
        <v>0</v>
      </c>
      <c r="AL191" s="198" t="s">
        <v>371</v>
      </c>
      <c r="AM191" s="159"/>
      <c r="AN191" s="198"/>
      <c r="AO191" s="198"/>
      <c r="AP191" s="159">
        <f t="shared" si="34"/>
        <v>0</v>
      </c>
      <c r="AQ191" s="198" t="s">
        <v>372</v>
      </c>
      <c r="AR191" s="159"/>
      <c r="AS191" s="159">
        <f t="shared" si="30"/>
        <v>6778514447.1000004</v>
      </c>
      <c r="AT191" s="159">
        <f t="shared" si="31"/>
        <v>6778514447.1000004</v>
      </c>
      <c r="AU191" s="165">
        <f t="shared" si="32"/>
        <v>-6778514447.1000004</v>
      </c>
      <c r="AV191" s="166">
        <f t="shared" si="37"/>
        <v>0</v>
      </c>
    </row>
    <row r="192" spans="1:48" ht="24.75">
      <c r="A192" s="155">
        <v>184</v>
      </c>
      <c r="B192" s="156" t="s">
        <v>301</v>
      </c>
      <c r="C192" s="157" t="s">
        <v>369</v>
      </c>
      <c r="D192" s="176" t="s">
        <v>373</v>
      </c>
      <c r="E192" s="354">
        <v>9070265</v>
      </c>
      <c r="F192" s="158" t="s">
        <v>507</v>
      </c>
      <c r="G192" s="164"/>
      <c r="H192" s="164"/>
      <c r="I192" s="164"/>
      <c r="J192" s="164"/>
      <c r="K192" s="162"/>
      <c r="L192" s="163">
        <f t="shared" si="38"/>
        <v>0</v>
      </c>
      <c r="M192" s="164"/>
      <c r="N192" s="164"/>
      <c r="O192" s="164"/>
      <c r="P192" s="164"/>
      <c r="Q192" s="164"/>
      <c r="R192" s="164"/>
      <c r="S192" s="164"/>
      <c r="T192" s="164"/>
      <c r="U192" s="164"/>
      <c r="V192" s="164"/>
      <c r="W192" s="164"/>
      <c r="X192" s="164"/>
      <c r="Y192" s="164"/>
      <c r="Z192" s="164"/>
      <c r="AA192" s="159">
        <f t="shared" si="33"/>
        <v>0</v>
      </c>
      <c r="AB192" s="159">
        <f t="shared" ref="AB192:AB242" si="47">O192+Q192+S192+U192+Z192</f>
        <v>0</v>
      </c>
      <c r="AC192" s="164"/>
      <c r="AD192" s="164"/>
      <c r="AE192" s="164"/>
      <c r="AF192" s="164"/>
      <c r="AG192" s="159">
        <f t="shared" si="35"/>
        <v>0</v>
      </c>
      <c r="AH192" s="159">
        <f t="shared" si="36"/>
        <v>0</v>
      </c>
      <c r="AI192" s="164"/>
      <c r="AJ192" s="164"/>
      <c r="AK192" s="159">
        <f t="shared" si="46"/>
        <v>0</v>
      </c>
      <c r="AL192" s="164">
        <v>1258938442.4000001</v>
      </c>
      <c r="AM192" s="164"/>
      <c r="AN192" s="164"/>
      <c r="AO192" s="164"/>
      <c r="AP192" s="159">
        <f t="shared" si="34"/>
        <v>0</v>
      </c>
      <c r="AQ192" s="164">
        <v>435737543.44999999</v>
      </c>
      <c r="AR192" s="159"/>
      <c r="AS192" s="159">
        <f t="shared" ref="AS192:AS237" si="48">AL192+AM192+AP192+AQ192+AR192</f>
        <v>1694675985.8500001</v>
      </c>
      <c r="AT192" s="159">
        <f t="shared" ref="AT192:AT237" si="49">AS192+AK192</f>
        <v>1694675985.8500001</v>
      </c>
      <c r="AU192" s="165">
        <f t="shared" ref="AU192:AU237" si="50">AH192-AT192</f>
        <v>-1694675985.8500001</v>
      </c>
      <c r="AV192" s="166">
        <f t="shared" si="37"/>
        <v>0</v>
      </c>
    </row>
    <row r="193" spans="1:48">
      <c r="A193" s="155">
        <v>185</v>
      </c>
      <c r="B193" s="156" t="s">
        <v>301</v>
      </c>
      <c r="C193" s="157" t="s">
        <v>369</v>
      </c>
      <c r="D193" s="176" t="s">
        <v>374</v>
      </c>
      <c r="E193" s="354">
        <v>9070273</v>
      </c>
      <c r="F193" s="158" t="s">
        <v>507</v>
      </c>
      <c r="G193" s="164"/>
      <c r="H193" s="164"/>
      <c r="I193" s="164"/>
      <c r="J193" s="164"/>
      <c r="K193" s="162"/>
      <c r="L193" s="163">
        <f t="shared" si="38"/>
        <v>0</v>
      </c>
      <c r="M193" s="164"/>
      <c r="N193" s="164"/>
      <c r="O193" s="164"/>
      <c r="P193" s="164"/>
      <c r="Q193" s="164"/>
      <c r="R193" s="164"/>
      <c r="S193" s="164"/>
      <c r="T193" s="164"/>
      <c r="U193" s="164"/>
      <c r="V193" s="164"/>
      <c r="W193" s="164"/>
      <c r="X193" s="164"/>
      <c r="Y193" s="164"/>
      <c r="Z193" s="164"/>
      <c r="AA193" s="159">
        <f t="shared" si="33"/>
        <v>0</v>
      </c>
      <c r="AB193" s="159">
        <f t="shared" si="47"/>
        <v>0</v>
      </c>
      <c r="AC193" s="164"/>
      <c r="AD193" s="164"/>
      <c r="AE193" s="164"/>
      <c r="AF193" s="164"/>
      <c r="AG193" s="159">
        <f t="shared" si="35"/>
        <v>0</v>
      </c>
      <c r="AH193" s="159">
        <f t="shared" si="36"/>
        <v>0</v>
      </c>
      <c r="AI193" s="164"/>
      <c r="AJ193" s="164"/>
      <c r="AK193" s="159">
        <f t="shared" si="46"/>
        <v>0</v>
      </c>
      <c r="AL193" s="164">
        <v>764347505.66999996</v>
      </c>
      <c r="AM193" s="164"/>
      <c r="AN193" s="164"/>
      <c r="AO193" s="164"/>
      <c r="AP193" s="159">
        <f t="shared" si="34"/>
        <v>0</v>
      </c>
      <c r="AQ193" s="164">
        <v>188343542.13999999</v>
      </c>
      <c r="AR193" s="159"/>
      <c r="AS193" s="159">
        <f t="shared" si="48"/>
        <v>952691047.80999994</v>
      </c>
      <c r="AT193" s="159">
        <f t="shared" si="49"/>
        <v>952691047.80999994</v>
      </c>
      <c r="AU193" s="165">
        <f t="shared" si="50"/>
        <v>-952691047.80999994</v>
      </c>
      <c r="AV193" s="166">
        <f t="shared" si="37"/>
        <v>0</v>
      </c>
    </row>
    <row r="194" spans="1:48">
      <c r="A194" s="155">
        <v>186</v>
      </c>
      <c r="B194" s="156" t="s">
        <v>301</v>
      </c>
      <c r="C194" s="157" t="s">
        <v>369</v>
      </c>
      <c r="D194" s="176" t="s">
        <v>375</v>
      </c>
      <c r="E194" s="354">
        <v>9070281</v>
      </c>
      <c r="F194" s="158" t="s">
        <v>507</v>
      </c>
      <c r="G194" s="167"/>
      <c r="H194" s="167"/>
      <c r="I194" s="167"/>
      <c r="J194" s="167"/>
      <c r="K194" s="167"/>
      <c r="L194" s="163">
        <f t="shared" si="38"/>
        <v>0</v>
      </c>
      <c r="M194" s="167"/>
      <c r="N194" s="167"/>
      <c r="O194" s="167"/>
      <c r="P194" s="167"/>
      <c r="Q194" s="167"/>
      <c r="R194" s="167"/>
      <c r="S194" s="167"/>
      <c r="T194" s="167"/>
      <c r="U194" s="167"/>
      <c r="V194" s="167"/>
      <c r="W194" s="167"/>
      <c r="X194" s="167"/>
      <c r="Y194" s="167"/>
      <c r="Z194" s="167"/>
      <c r="AA194" s="159">
        <f t="shared" ref="AA194:AA242" si="51">N194+P194+R194+T194+V194+W194+X194+Y194</f>
        <v>0</v>
      </c>
      <c r="AB194" s="159">
        <f t="shared" si="47"/>
        <v>0</v>
      </c>
      <c r="AC194" s="167"/>
      <c r="AD194" s="167"/>
      <c r="AE194" s="167"/>
      <c r="AF194" s="167"/>
      <c r="AG194" s="159">
        <f t="shared" si="35"/>
        <v>0</v>
      </c>
      <c r="AH194" s="159">
        <f t="shared" si="36"/>
        <v>0</v>
      </c>
      <c r="AI194" s="167"/>
      <c r="AJ194" s="169"/>
      <c r="AK194" s="159">
        <f t="shared" si="46"/>
        <v>0</v>
      </c>
      <c r="AL194" s="167">
        <v>664068168</v>
      </c>
      <c r="AM194" s="169"/>
      <c r="AN194" s="167"/>
      <c r="AO194" s="167"/>
      <c r="AP194" s="159">
        <f t="shared" si="34"/>
        <v>0</v>
      </c>
      <c r="AQ194" s="167">
        <v>378144201.42000002</v>
      </c>
      <c r="AR194" s="159"/>
      <c r="AS194" s="159">
        <f t="shared" si="48"/>
        <v>1042212369.4200001</v>
      </c>
      <c r="AT194" s="159">
        <f t="shared" si="49"/>
        <v>1042212369.4200001</v>
      </c>
      <c r="AU194" s="165">
        <f t="shared" si="50"/>
        <v>-1042212369.4200001</v>
      </c>
      <c r="AV194" s="166">
        <f t="shared" si="37"/>
        <v>0</v>
      </c>
    </row>
    <row r="195" spans="1:48">
      <c r="A195" s="155">
        <v>187</v>
      </c>
      <c r="B195" s="156" t="s">
        <v>301</v>
      </c>
      <c r="C195" s="157" t="s">
        <v>369</v>
      </c>
      <c r="D195" s="176" t="s">
        <v>376</v>
      </c>
      <c r="E195" s="354">
        <v>4123018</v>
      </c>
      <c r="F195" s="158" t="s">
        <v>507</v>
      </c>
      <c r="G195" s="167"/>
      <c r="H195" s="167"/>
      <c r="I195" s="167"/>
      <c r="J195" s="167"/>
      <c r="K195" s="167"/>
      <c r="L195" s="163">
        <f t="shared" si="38"/>
        <v>0</v>
      </c>
      <c r="M195" s="167"/>
      <c r="N195" s="167"/>
      <c r="O195" s="167"/>
      <c r="P195" s="167"/>
      <c r="Q195" s="167"/>
      <c r="R195" s="167"/>
      <c r="S195" s="167"/>
      <c r="T195" s="167"/>
      <c r="U195" s="167"/>
      <c r="V195" s="167"/>
      <c r="W195" s="167"/>
      <c r="X195" s="167"/>
      <c r="Y195" s="167"/>
      <c r="Z195" s="167"/>
      <c r="AA195" s="159">
        <f>N195+P195+R195+T195+V195+W195+X195+Y195</f>
        <v>0</v>
      </c>
      <c r="AB195" s="159">
        <f t="shared" si="47"/>
        <v>0</v>
      </c>
      <c r="AC195" s="167"/>
      <c r="AD195" s="167"/>
      <c r="AE195" s="167"/>
      <c r="AF195" s="167"/>
      <c r="AG195" s="159">
        <f t="shared" si="35"/>
        <v>0</v>
      </c>
      <c r="AH195" s="159">
        <f t="shared" si="36"/>
        <v>0</v>
      </c>
      <c r="AI195" s="164"/>
      <c r="AJ195" s="162"/>
      <c r="AK195" s="159">
        <f t="shared" si="46"/>
        <v>0</v>
      </c>
      <c r="AL195" s="164">
        <v>1285913483.77</v>
      </c>
      <c r="AM195" s="162"/>
      <c r="AN195" s="162"/>
      <c r="AO195" s="162"/>
      <c r="AP195" s="159">
        <f t="shared" si="34"/>
        <v>0</v>
      </c>
      <c r="AQ195" s="164">
        <v>19154931.600000001</v>
      </c>
      <c r="AR195" s="159"/>
      <c r="AS195" s="159">
        <f t="shared" si="48"/>
        <v>1305068415.3699999</v>
      </c>
      <c r="AT195" s="159">
        <f t="shared" si="49"/>
        <v>1305068415.3699999</v>
      </c>
      <c r="AU195" s="165">
        <f t="shared" si="50"/>
        <v>-1305068415.3699999</v>
      </c>
      <c r="AV195" s="166">
        <f t="shared" si="37"/>
        <v>0</v>
      </c>
    </row>
    <row r="196" spans="1:48">
      <c r="A196" s="155">
        <v>188</v>
      </c>
      <c r="B196" s="156" t="s">
        <v>301</v>
      </c>
      <c r="C196" s="157" t="s">
        <v>369</v>
      </c>
      <c r="D196" s="176" t="s">
        <v>377</v>
      </c>
      <c r="E196" s="354">
        <v>9070419</v>
      </c>
      <c r="F196" s="158" t="s">
        <v>507</v>
      </c>
      <c r="G196" s="167"/>
      <c r="H196" s="167"/>
      <c r="I196" s="167"/>
      <c r="J196" s="167"/>
      <c r="K196" s="167"/>
      <c r="L196" s="163">
        <f t="shared" si="38"/>
        <v>0</v>
      </c>
      <c r="M196" s="167"/>
      <c r="N196" s="167"/>
      <c r="O196" s="167"/>
      <c r="P196" s="167"/>
      <c r="Q196" s="167"/>
      <c r="R196" s="167"/>
      <c r="S196" s="167"/>
      <c r="T196" s="167"/>
      <c r="U196" s="167"/>
      <c r="V196" s="167"/>
      <c r="W196" s="167"/>
      <c r="X196" s="167"/>
      <c r="Y196" s="167"/>
      <c r="Z196" s="167"/>
      <c r="AA196" s="159">
        <f t="shared" si="51"/>
        <v>0</v>
      </c>
      <c r="AB196" s="159">
        <f t="shared" si="47"/>
        <v>0</v>
      </c>
      <c r="AC196" s="167"/>
      <c r="AD196" s="167"/>
      <c r="AE196" s="167"/>
      <c r="AF196" s="167"/>
      <c r="AG196" s="159">
        <f t="shared" si="35"/>
        <v>0</v>
      </c>
      <c r="AH196" s="159">
        <f t="shared" si="36"/>
        <v>0</v>
      </c>
      <c r="AI196" s="167"/>
      <c r="AJ196" s="167"/>
      <c r="AK196" s="159">
        <f t="shared" si="46"/>
        <v>0</v>
      </c>
      <c r="AL196" s="167">
        <v>2893941346.1799998</v>
      </c>
      <c r="AM196" s="167"/>
      <c r="AN196" s="167"/>
      <c r="AO196" s="167"/>
      <c r="AP196" s="159">
        <f t="shared" ref="AP196:AP242" si="52">AN196+AO196</f>
        <v>0</v>
      </c>
      <c r="AQ196" s="167">
        <v>3303711.54</v>
      </c>
      <c r="AR196" s="159"/>
      <c r="AS196" s="159">
        <f t="shared" si="48"/>
        <v>2897245057.7199998</v>
      </c>
      <c r="AT196" s="159">
        <f t="shared" si="49"/>
        <v>2897245057.7199998</v>
      </c>
      <c r="AU196" s="165">
        <f t="shared" si="50"/>
        <v>-2897245057.7199998</v>
      </c>
      <c r="AV196" s="166">
        <f t="shared" si="37"/>
        <v>0</v>
      </c>
    </row>
    <row r="197" spans="1:48">
      <c r="A197" s="155">
        <v>189</v>
      </c>
      <c r="B197" s="156" t="s">
        <v>301</v>
      </c>
      <c r="C197" s="157" t="s">
        <v>369</v>
      </c>
      <c r="D197" s="176" t="s">
        <v>378</v>
      </c>
      <c r="E197" s="354">
        <v>4125274</v>
      </c>
      <c r="F197" s="158" t="s">
        <v>507</v>
      </c>
      <c r="G197" s="162"/>
      <c r="H197" s="162"/>
      <c r="I197" s="198"/>
      <c r="J197" s="198"/>
      <c r="K197" s="198"/>
      <c r="L197" s="163">
        <f t="shared" si="38"/>
        <v>0</v>
      </c>
      <c r="M197" s="162"/>
      <c r="N197" s="198"/>
      <c r="O197" s="198"/>
      <c r="P197" s="198"/>
      <c r="Q197" s="198"/>
      <c r="R197" s="162"/>
      <c r="S197" s="162"/>
      <c r="T197" s="198"/>
      <c r="U197" s="198"/>
      <c r="V197" s="162"/>
      <c r="W197" s="198"/>
      <c r="X197" s="162"/>
      <c r="Y197" s="198"/>
      <c r="Z197" s="198"/>
      <c r="AA197" s="159">
        <f t="shared" si="51"/>
        <v>0</v>
      </c>
      <c r="AB197" s="159">
        <f t="shared" si="47"/>
        <v>0</v>
      </c>
      <c r="AC197" s="198"/>
      <c r="AD197" s="198"/>
      <c r="AE197" s="373"/>
      <c r="AF197" s="162"/>
      <c r="AG197" s="159">
        <f t="shared" si="35"/>
        <v>0</v>
      </c>
      <c r="AH197" s="159">
        <f t="shared" si="36"/>
        <v>0</v>
      </c>
      <c r="AI197" s="162"/>
      <c r="AJ197" s="162"/>
      <c r="AK197" s="159">
        <f t="shared" si="46"/>
        <v>0</v>
      </c>
      <c r="AL197" s="198" t="s">
        <v>379</v>
      </c>
      <c r="AM197" s="162"/>
      <c r="AN197" s="198"/>
      <c r="AO197" s="198"/>
      <c r="AP197" s="159">
        <f t="shared" si="52"/>
        <v>0</v>
      </c>
      <c r="AQ197" s="162"/>
      <c r="AR197" s="159"/>
      <c r="AS197" s="159">
        <f t="shared" si="48"/>
        <v>51562761.100000001</v>
      </c>
      <c r="AT197" s="159">
        <f t="shared" si="49"/>
        <v>51562761.100000001</v>
      </c>
      <c r="AU197" s="165">
        <f t="shared" si="50"/>
        <v>-51562761.100000001</v>
      </c>
      <c r="AV197" s="166">
        <f t="shared" si="37"/>
        <v>0</v>
      </c>
    </row>
    <row r="198" spans="1:48">
      <c r="A198" s="155">
        <v>190</v>
      </c>
      <c r="B198" s="156" t="s">
        <v>301</v>
      </c>
      <c r="C198" s="157" t="s">
        <v>369</v>
      </c>
      <c r="D198" s="176" t="s">
        <v>380</v>
      </c>
      <c r="E198" s="354">
        <v>41252742</v>
      </c>
      <c r="F198" s="158" t="s">
        <v>507</v>
      </c>
      <c r="G198" s="167"/>
      <c r="H198" s="167"/>
      <c r="I198" s="167"/>
      <c r="J198" s="169"/>
      <c r="K198" s="198"/>
      <c r="L198" s="163">
        <f t="shared" si="38"/>
        <v>0</v>
      </c>
      <c r="M198" s="167"/>
      <c r="N198" s="167"/>
      <c r="O198" s="167"/>
      <c r="P198" s="167"/>
      <c r="Q198" s="167"/>
      <c r="R198" s="167"/>
      <c r="S198" s="167"/>
      <c r="T198" s="167"/>
      <c r="U198" s="167"/>
      <c r="V198" s="167"/>
      <c r="W198" s="167"/>
      <c r="X198" s="167"/>
      <c r="Y198" s="167"/>
      <c r="Z198" s="167"/>
      <c r="AA198" s="159">
        <f t="shared" si="51"/>
        <v>0</v>
      </c>
      <c r="AB198" s="159">
        <f t="shared" si="47"/>
        <v>0</v>
      </c>
      <c r="AC198" s="167"/>
      <c r="AD198" s="167"/>
      <c r="AE198" s="167"/>
      <c r="AF198" s="167"/>
      <c r="AG198" s="159">
        <f t="shared" si="35"/>
        <v>0</v>
      </c>
      <c r="AH198" s="159">
        <f t="shared" si="36"/>
        <v>0</v>
      </c>
      <c r="AI198" s="198"/>
      <c r="AJ198" s="169"/>
      <c r="AK198" s="159">
        <f t="shared" si="46"/>
        <v>0</v>
      </c>
      <c r="AL198" s="167">
        <v>766579457.96000004</v>
      </c>
      <c r="AM198" s="169"/>
      <c r="AN198" s="167"/>
      <c r="AO198" s="198"/>
      <c r="AP198" s="159">
        <f t="shared" si="52"/>
        <v>0</v>
      </c>
      <c r="AQ198" s="167"/>
      <c r="AR198" s="159"/>
      <c r="AS198" s="159">
        <f t="shared" si="48"/>
        <v>766579457.96000004</v>
      </c>
      <c r="AT198" s="159">
        <f t="shared" si="49"/>
        <v>766579457.96000004</v>
      </c>
      <c r="AU198" s="165">
        <f t="shared" si="50"/>
        <v>-766579457.96000004</v>
      </c>
      <c r="AV198" s="166">
        <f t="shared" si="37"/>
        <v>0</v>
      </c>
    </row>
    <row r="199" spans="1:48">
      <c r="A199" s="155">
        <v>191</v>
      </c>
      <c r="B199" s="156" t="s">
        <v>301</v>
      </c>
      <c r="C199" s="157" t="s">
        <v>369</v>
      </c>
      <c r="D199" s="176" t="s">
        <v>381</v>
      </c>
      <c r="E199" s="354">
        <v>4125495</v>
      </c>
      <c r="F199" s="158" t="s">
        <v>507</v>
      </c>
      <c r="G199" s="164"/>
      <c r="H199" s="164"/>
      <c r="I199" s="164"/>
      <c r="J199" s="164"/>
      <c r="K199" s="162"/>
      <c r="L199" s="163">
        <f t="shared" si="38"/>
        <v>0</v>
      </c>
      <c r="M199" s="164"/>
      <c r="N199" s="164"/>
      <c r="O199" s="164"/>
      <c r="P199" s="164"/>
      <c r="Q199" s="164"/>
      <c r="R199" s="164"/>
      <c r="S199" s="164"/>
      <c r="T199" s="164"/>
      <c r="U199" s="164"/>
      <c r="V199" s="164"/>
      <c r="W199" s="164"/>
      <c r="X199" s="164"/>
      <c r="Y199" s="164"/>
      <c r="Z199" s="164"/>
      <c r="AA199" s="159">
        <f t="shared" si="51"/>
        <v>0</v>
      </c>
      <c r="AB199" s="159">
        <f t="shared" si="47"/>
        <v>0</v>
      </c>
      <c r="AC199" s="164"/>
      <c r="AD199" s="164"/>
      <c r="AE199" s="164"/>
      <c r="AF199" s="164"/>
      <c r="AG199" s="159">
        <f t="shared" si="35"/>
        <v>0</v>
      </c>
      <c r="AH199" s="159">
        <f t="shared" si="36"/>
        <v>0</v>
      </c>
      <c r="AI199" s="164"/>
      <c r="AJ199" s="164"/>
      <c r="AK199" s="159">
        <f t="shared" si="46"/>
        <v>0</v>
      </c>
      <c r="AL199" s="164">
        <v>790845102.87</v>
      </c>
      <c r="AM199" s="164"/>
      <c r="AN199" s="164"/>
      <c r="AO199" s="164"/>
      <c r="AP199" s="159">
        <f t="shared" si="52"/>
        <v>0</v>
      </c>
      <c r="AQ199" s="164"/>
      <c r="AR199" s="159"/>
      <c r="AS199" s="159">
        <f t="shared" si="48"/>
        <v>790845102.87</v>
      </c>
      <c r="AT199" s="159">
        <f t="shared" si="49"/>
        <v>790845102.87</v>
      </c>
      <c r="AU199" s="165">
        <f t="shared" si="50"/>
        <v>-790845102.87</v>
      </c>
      <c r="AV199" s="166">
        <f t="shared" si="37"/>
        <v>0</v>
      </c>
    </row>
    <row r="200" spans="1:48">
      <c r="A200" s="155">
        <v>192</v>
      </c>
      <c r="B200" s="156" t="s">
        <v>301</v>
      </c>
      <c r="C200" s="173" t="s">
        <v>369</v>
      </c>
      <c r="D200" s="176" t="s">
        <v>419</v>
      </c>
      <c r="E200" s="354">
        <v>4139038</v>
      </c>
      <c r="F200" s="158" t="s">
        <v>507</v>
      </c>
      <c r="G200" s="164"/>
      <c r="H200" s="164"/>
      <c r="I200" s="164"/>
      <c r="J200" s="164"/>
      <c r="K200" s="162"/>
      <c r="L200" s="163">
        <f t="shared" si="38"/>
        <v>0</v>
      </c>
      <c r="M200" s="164"/>
      <c r="N200" s="164"/>
      <c r="O200" s="164"/>
      <c r="P200" s="164"/>
      <c r="Q200" s="164"/>
      <c r="R200" s="164"/>
      <c r="S200" s="164"/>
      <c r="T200" s="164"/>
      <c r="U200" s="164"/>
      <c r="V200" s="164"/>
      <c r="W200" s="164"/>
      <c r="X200" s="164"/>
      <c r="Y200" s="164"/>
      <c r="Z200" s="164"/>
      <c r="AA200" s="159">
        <f>N200+P200+R200+T200+V200+W200+X200+Y200</f>
        <v>0</v>
      </c>
      <c r="AB200" s="159">
        <f>O200+Q200+S200+U200+Z200</f>
        <v>0</v>
      </c>
      <c r="AC200" s="164"/>
      <c r="AD200" s="164"/>
      <c r="AE200" s="164"/>
      <c r="AF200" s="164"/>
      <c r="AG200" s="159">
        <f t="shared" si="35"/>
        <v>0</v>
      </c>
      <c r="AH200" s="159">
        <f t="shared" si="36"/>
        <v>0</v>
      </c>
      <c r="AI200" s="172"/>
      <c r="AJ200" s="167"/>
      <c r="AK200" s="159">
        <f>AI200+AJ200</f>
        <v>0</v>
      </c>
      <c r="AL200" s="167"/>
      <c r="AM200" s="167"/>
      <c r="AN200" s="168"/>
      <c r="AO200" s="164"/>
      <c r="AP200" s="159">
        <f>AN200+AO200</f>
        <v>0</v>
      </c>
      <c r="AQ200" s="164"/>
      <c r="AR200" s="159"/>
      <c r="AS200" s="159">
        <f>AL200+AM200+AP200+AQ200+AR200</f>
        <v>0</v>
      </c>
      <c r="AT200" s="159">
        <f>AS200+AK200</f>
        <v>0</v>
      </c>
      <c r="AU200" s="204">
        <f>AH200-AT200</f>
        <v>0</v>
      </c>
      <c r="AV200" s="166">
        <f t="shared" si="37"/>
        <v>0</v>
      </c>
    </row>
    <row r="201" spans="1:48">
      <c r="A201" s="155">
        <v>193</v>
      </c>
      <c r="B201" s="156" t="s">
        <v>301</v>
      </c>
      <c r="C201" s="173" t="s">
        <v>369</v>
      </c>
      <c r="D201" s="176" t="s">
        <v>420</v>
      </c>
      <c r="E201" s="354">
        <v>4129075</v>
      </c>
      <c r="F201" s="158" t="s">
        <v>507</v>
      </c>
      <c r="G201" s="167"/>
      <c r="H201" s="167"/>
      <c r="I201" s="167"/>
      <c r="J201" s="167"/>
      <c r="K201" s="167"/>
      <c r="L201" s="163">
        <f t="shared" si="38"/>
        <v>0</v>
      </c>
      <c r="M201" s="167"/>
      <c r="N201" s="167"/>
      <c r="O201" s="167"/>
      <c r="P201" s="167"/>
      <c r="Q201" s="167"/>
      <c r="R201" s="167"/>
      <c r="S201" s="167"/>
      <c r="T201" s="167"/>
      <c r="U201" s="167"/>
      <c r="V201" s="167"/>
      <c r="W201" s="167"/>
      <c r="X201" s="167"/>
      <c r="Y201" s="167"/>
      <c r="Z201" s="167"/>
      <c r="AA201" s="159">
        <f>N201+P201+R201+T201+V201+W201+X201+Y201</f>
        <v>0</v>
      </c>
      <c r="AB201" s="159">
        <f>O201+Q201+S201+U201+Z201</f>
        <v>0</v>
      </c>
      <c r="AC201" s="167"/>
      <c r="AD201" s="167"/>
      <c r="AE201" s="167"/>
      <c r="AF201" s="167"/>
      <c r="AG201" s="159">
        <f t="shared" ref="AG201:AG242" si="53">AA201-AB201+AC201-AD201+AF201</f>
        <v>0</v>
      </c>
      <c r="AH201" s="159">
        <f t="shared" ref="AH201:AH242" si="54">AG201+L201</f>
        <v>0</v>
      </c>
      <c r="AI201" s="164"/>
      <c r="AJ201" s="162"/>
      <c r="AK201" s="159">
        <f>AI201+AJ201</f>
        <v>0</v>
      </c>
      <c r="AL201" s="164"/>
      <c r="AM201" s="162"/>
      <c r="AN201" s="162"/>
      <c r="AO201" s="162"/>
      <c r="AP201" s="159">
        <f>AN201+AO201</f>
        <v>0</v>
      </c>
      <c r="AQ201" s="164"/>
      <c r="AR201" s="159"/>
      <c r="AS201" s="159">
        <f>AL201+AM201+AP201+AQ201+AR201</f>
        <v>0</v>
      </c>
      <c r="AT201" s="159">
        <f>AS201+AK201</f>
        <v>0</v>
      </c>
      <c r="AU201" s="204">
        <f>AH201-AT201</f>
        <v>0</v>
      </c>
      <c r="AV201" s="166">
        <f t="shared" ref="AV201:AV242" si="55">AA201+AC201+AF201</f>
        <v>0</v>
      </c>
    </row>
    <row r="202" spans="1:48">
      <c r="A202" s="155">
        <v>194</v>
      </c>
      <c r="B202" s="156" t="s">
        <v>301</v>
      </c>
      <c r="C202" s="157" t="s">
        <v>369</v>
      </c>
      <c r="D202" s="176" t="s">
        <v>382</v>
      </c>
      <c r="E202" s="354">
        <v>4126467</v>
      </c>
      <c r="F202" s="158" t="s">
        <v>507</v>
      </c>
      <c r="G202" s="164"/>
      <c r="H202" s="164"/>
      <c r="I202" s="164"/>
      <c r="J202" s="164"/>
      <c r="K202" s="162"/>
      <c r="L202" s="163">
        <f t="shared" ref="L202:L245" si="56">SUM(G202:K202)</f>
        <v>0</v>
      </c>
      <c r="M202" s="164"/>
      <c r="N202" s="164"/>
      <c r="O202" s="164"/>
      <c r="P202" s="164"/>
      <c r="Q202" s="164"/>
      <c r="R202" s="164"/>
      <c r="S202" s="164"/>
      <c r="T202" s="164"/>
      <c r="U202" s="164"/>
      <c r="V202" s="164"/>
      <c r="W202" s="164"/>
      <c r="X202" s="164"/>
      <c r="Y202" s="164"/>
      <c r="Z202" s="164"/>
      <c r="AA202" s="159">
        <f t="shared" si="51"/>
        <v>0</v>
      </c>
      <c r="AB202" s="159">
        <f t="shared" si="47"/>
        <v>0</v>
      </c>
      <c r="AC202" s="164"/>
      <c r="AD202" s="164"/>
      <c r="AE202" s="164"/>
      <c r="AF202" s="164"/>
      <c r="AG202" s="159">
        <f t="shared" si="53"/>
        <v>0</v>
      </c>
      <c r="AH202" s="159">
        <f t="shared" si="54"/>
        <v>0</v>
      </c>
      <c r="AI202" s="164"/>
      <c r="AJ202" s="164"/>
      <c r="AK202" s="159">
        <f t="shared" si="46"/>
        <v>0</v>
      </c>
      <c r="AL202" s="164">
        <v>404051644.72000003</v>
      </c>
      <c r="AM202" s="164"/>
      <c r="AN202" s="164"/>
      <c r="AO202" s="164"/>
      <c r="AP202" s="159">
        <f t="shared" si="52"/>
        <v>0</v>
      </c>
      <c r="AQ202" s="164"/>
      <c r="AR202" s="159"/>
      <c r="AS202" s="159">
        <f t="shared" si="48"/>
        <v>404051644.72000003</v>
      </c>
      <c r="AT202" s="159">
        <f t="shared" si="49"/>
        <v>404051644.72000003</v>
      </c>
      <c r="AU202" s="165">
        <f t="shared" si="50"/>
        <v>-404051644.72000003</v>
      </c>
      <c r="AV202" s="166">
        <f t="shared" si="55"/>
        <v>0</v>
      </c>
    </row>
    <row r="203" spans="1:48">
      <c r="A203" s="155">
        <v>195</v>
      </c>
      <c r="B203" s="156" t="s">
        <v>301</v>
      </c>
      <c r="C203" s="157" t="s">
        <v>369</v>
      </c>
      <c r="D203" s="176" t="s">
        <v>383</v>
      </c>
      <c r="E203" s="354" t="s">
        <v>512</v>
      </c>
      <c r="F203" s="158" t="s">
        <v>507</v>
      </c>
      <c r="G203" s="162"/>
      <c r="H203" s="162"/>
      <c r="I203" s="162"/>
      <c r="J203" s="162"/>
      <c r="K203" s="162"/>
      <c r="L203" s="163">
        <f t="shared" si="56"/>
        <v>0</v>
      </c>
      <c r="M203" s="162"/>
      <c r="N203" s="162"/>
      <c r="O203" s="162"/>
      <c r="P203" s="162"/>
      <c r="Q203" s="162"/>
      <c r="R203" s="162"/>
      <c r="S203" s="162"/>
      <c r="T203" s="162"/>
      <c r="U203" s="162"/>
      <c r="V203" s="162"/>
      <c r="W203" s="162"/>
      <c r="X203" s="162"/>
      <c r="Y203" s="162"/>
      <c r="Z203" s="162"/>
      <c r="AA203" s="159">
        <f t="shared" si="51"/>
        <v>0</v>
      </c>
      <c r="AB203" s="159">
        <f t="shared" si="47"/>
        <v>0</v>
      </c>
      <c r="AC203" s="162"/>
      <c r="AD203" s="162"/>
      <c r="AE203" s="162"/>
      <c r="AF203" s="162"/>
      <c r="AG203" s="159">
        <f t="shared" si="53"/>
        <v>0</v>
      </c>
      <c r="AH203" s="159">
        <f t="shared" si="54"/>
        <v>0</v>
      </c>
      <c r="AI203" s="162"/>
      <c r="AJ203" s="162"/>
      <c r="AK203" s="159">
        <f t="shared" si="46"/>
        <v>0</v>
      </c>
      <c r="AL203" s="162">
        <v>119578625</v>
      </c>
      <c r="AM203" s="162"/>
      <c r="AN203" s="162"/>
      <c r="AO203" s="162"/>
      <c r="AP203" s="159">
        <f t="shared" si="52"/>
        <v>0</v>
      </c>
      <c r="AQ203" s="162">
        <v>16943555</v>
      </c>
      <c r="AR203" s="159"/>
      <c r="AS203" s="159">
        <f t="shared" si="48"/>
        <v>136522180</v>
      </c>
      <c r="AT203" s="159">
        <f t="shared" si="49"/>
        <v>136522180</v>
      </c>
      <c r="AU203" s="165">
        <f t="shared" si="50"/>
        <v>-136522180</v>
      </c>
      <c r="AV203" s="166">
        <f t="shared" si="55"/>
        <v>0</v>
      </c>
    </row>
    <row r="204" spans="1:48">
      <c r="A204" s="155">
        <v>196</v>
      </c>
      <c r="B204" s="156" t="s">
        <v>301</v>
      </c>
      <c r="C204" s="157" t="s">
        <v>369</v>
      </c>
      <c r="D204" s="176" t="s">
        <v>384</v>
      </c>
      <c r="E204" s="354">
        <v>9070206</v>
      </c>
      <c r="F204" s="158" t="s">
        <v>507</v>
      </c>
      <c r="G204" s="164"/>
      <c r="H204" s="164"/>
      <c r="I204" s="164"/>
      <c r="J204" s="164"/>
      <c r="K204" s="162"/>
      <c r="L204" s="163">
        <f t="shared" si="56"/>
        <v>0</v>
      </c>
      <c r="M204" s="164"/>
      <c r="N204" s="164"/>
      <c r="O204" s="164"/>
      <c r="P204" s="164"/>
      <c r="Q204" s="164"/>
      <c r="R204" s="164"/>
      <c r="S204" s="164"/>
      <c r="T204" s="164"/>
      <c r="U204" s="164"/>
      <c r="V204" s="164"/>
      <c r="W204" s="164"/>
      <c r="X204" s="164"/>
      <c r="Y204" s="164"/>
      <c r="Z204" s="164"/>
      <c r="AA204" s="159">
        <f t="shared" si="51"/>
        <v>0</v>
      </c>
      <c r="AB204" s="159">
        <f t="shared" si="47"/>
        <v>0</v>
      </c>
      <c r="AC204" s="164"/>
      <c r="AD204" s="164"/>
      <c r="AE204" s="164"/>
      <c r="AF204" s="164"/>
      <c r="AG204" s="159">
        <f t="shared" si="53"/>
        <v>0</v>
      </c>
      <c r="AH204" s="159">
        <f t="shared" si="54"/>
        <v>0</v>
      </c>
      <c r="AI204" s="164"/>
      <c r="AJ204" s="164"/>
      <c r="AK204" s="159">
        <f t="shared" si="46"/>
        <v>0</v>
      </c>
      <c r="AL204" s="164">
        <v>268495693</v>
      </c>
      <c r="AM204" s="164"/>
      <c r="AN204" s="164"/>
      <c r="AO204" s="164"/>
      <c r="AP204" s="159">
        <f t="shared" si="52"/>
        <v>0</v>
      </c>
      <c r="AQ204" s="164">
        <v>74739983</v>
      </c>
      <c r="AR204" s="159"/>
      <c r="AS204" s="159">
        <f t="shared" si="48"/>
        <v>343235676</v>
      </c>
      <c r="AT204" s="159">
        <f t="shared" si="49"/>
        <v>343235676</v>
      </c>
      <c r="AU204" s="165">
        <f t="shared" si="50"/>
        <v>-343235676</v>
      </c>
      <c r="AV204" s="166">
        <f t="shared" si="55"/>
        <v>0</v>
      </c>
    </row>
    <row r="205" spans="1:48">
      <c r="A205" s="155">
        <v>197</v>
      </c>
      <c r="B205" s="156" t="s">
        <v>301</v>
      </c>
      <c r="C205" s="157" t="s">
        <v>369</v>
      </c>
      <c r="D205" s="176" t="s">
        <v>385</v>
      </c>
      <c r="E205" s="354">
        <v>9070214</v>
      </c>
      <c r="F205" s="158" t="s">
        <v>507</v>
      </c>
      <c r="G205" s="164"/>
      <c r="H205" s="164"/>
      <c r="I205" s="164"/>
      <c r="J205" s="164"/>
      <c r="K205" s="162"/>
      <c r="L205" s="163">
        <f t="shared" si="56"/>
        <v>0</v>
      </c>
      <c r="M205" s="164"/>
      <c r="N205" s="164"/>
      <c r="O205" s="164"/>
      <c r="P205" s="164"/>
      <c r="Q205" s="164"/>
      <c r="R205" s="164"/>
      <c r="S205" s="164"/>
      <c r="T205" s="164"/>
      <c r="U205" s="164"/>
      <c r="V205" s="164"/>
      <c r="W205" s="164"/>
      <c r="X205" s="164"/>
      <c r="Y205" s="164"/>
      <c r="Z205" s="164"/>
      <c r="AA205" s="159">
        <f t="shared" si="51"/>
        <v>0</v>
      </c>
      <c r="AB205" s="159">
        <f t="shared" si="47"/>
        <v>0</v>
      </c>
      <c r="AC205" s="164"/>
      <c r="AD205" s="164"/>
      <c r="AE205" s="164"/>
      <c r="AF205" s="164"/>
      <c r="AG205" s="159">
        <f t="shared" si="53"/>
        <v>0</v>
      </c>
      <c r="AH205" s="159">
        <f t="shared" si="54"/>
        <v>0</v>
      </c>
      <c r="AI205" s="164"/>
      <c r="AJ205" s="164"/>
      <c r="AK205" s="159">
        <f t="shared" si="46"/>
        <v>0</v>
      </c>
      <c r="AL205" s="164">
        <v>192565849</v>
      </c>
      <c r="AM205" s="164"/>
      <c r="AN205" s="164"/>
      <c r="AO205" s="164"/>
      <c r="AP205" s="159">
        <f t="shared" si="52"/>
        <v>0</v>
      </c>
      <c r="AQ205" s="164">
        <v>191521545</v>
      </c>
      <c r="AR205" s="159"/>
      <c r="AS205" s="159">
        <f t="shared" si="48"/>
        <v>384087394</v>
      </c>
      <c r="AT205" s="159">
        <f t="shared" si="49"/>
        <v>384087394</v>
      </c>
      <c r="AU205" s="165">
        <f t="shared" si="50"/>
        <v>-384087394</v>
      </c>
      <c r="AV205" s="166">
        <f t="shared" si="55"/>
        <v>0</v>
      </c>
    </row>
    <row r="206" spans="1:48">
      <c r="A206" s="155">
        <v>198</v>
      </c>
      <c r="B206" s="156" t="s">
        <v>301</v>
      </c>
      <c r="C206" s="157" t="s">
        <v>369</v>
      </c>
      <c r="D206" s="176" t="s">
        <v>386</v>
      </c>
      <c r="E206" s="354">
        <v>9070222</v>
      </c>
      <c r="F206" s="158" t="s">
        <v>507</v>
      </c>
      <c r="G206" s="164"/>
      <c r="H206" s="164"/>
      <c r="I206" s="164"/>
      <c r="J206" s="164"/>
      <c r="K206" s="162"/>
      <c r="L206" s="163">
        <f t="shared" si="56"/>
        <v>0</v>
      </c>
      <c r="M206" s="164"/>
      <c r="N206" s="164"/>
      <c r="O206" s="164"/>
      <c r="P206" s="164"/>
      <c r="Q206" s="164"/>
      <c r="R206" s="164"/>
      <c r="S206" s="164"/>
      <c r="T206" s="164"/>
      <c r="U206" s="164"/>
      <c r="V206" s="164"/>
      <c r="W206" s="164"/>
      <c r="X206" s="164"/>
      <c r="Y206" s="164"/>
      <c r="Z206" s="164"/>
      <c r="AA206" s="159">
        <f t="shared" si="51"/>
        <v>0</v>
      </c>
      <c r="AB206" s="159">
        <f t="shared" si="47"/>
        <v>0</v>
      </c>
      <c r="AC206" s="164"/>
      <c r="AD206" s="164"/>
      <c r="AE206" s="164"/>
      <c r="AF206" s="164"/>
      <c r="AG206" s="159">
        <f t="shared" si="53"/>
        <v>0</v>
      </c>
      <c r="AH206" s="159">
        <f t="shared" si="54"/>
        <v>0</v>
      </c>
      <c r="AI206" s="164"/>
      <c r="AJ206" s="164"/>
      <c r="AK206" s="159">
        <f t="shared" si="46"/>
        <v>0</v>
      </c>
      <c r="AL206" s="164">
        <v>173132592.5</v>
      </c>
      <c r="AM206" s="164"/>
      <c r="AN206" s="164"/>
      <c r="AO206" s="164"/>
      <c r="AP206" s="159">
        <f t="shared" si="52"/>
        <v>0</v>
      </c>
      <c r="AQ206" s="164">
        <v>333224231</v>
      </c>
      <c r="AR206" s="159"/>
      <c r="AS206" s="159">
        <f t="shared" si="48"/>
        <v>506356823.5</v>
      </c>
      <c r="AT206" s="159">
        <f t="shared" si="49"/>
        <v>506356823.5</v>
      </c>
      <c r="AU206" s="165">
        <f t="shared" si="50"/>
        <v>-506356823.5</v>
      </c>
      <c r="AV206" s="166">
        <f t="shared" si="55"/>
        <v>0</v>
      </c>
    </row>
    <row r="207" spans="1:48">
      <c r="A207" s="155">
        <v>199</v>
      </c>
      <c r="B207" s="156" t="s">
        <v>301</v>
      </c>
      <c r="C207" s="157" t="s">
        <v>369</v>
      </c>
      <c r="D207" s="176" t="s">
        <v>387</v>
      </c>
      <c r="E207" s="354">
        <v>9070249</v>
      </c>
      <c r="F207" s="158" t="s">
        <v>507</v>
      </c>
      <c r="G207" s="164"/>
      <c r="H207" s="164"/>
      <c r="I207" s="164"/>
      <c r="J207" s="164"/>
      <c r="K207" s="162"/>
      <c r="L207" s="163">
        <f t="shared" si="56"/>
        <v>0</v>
      </c>
      <c r="M207" s="164"/>
      <c r="N207" s="164"/>
      <c r="O207" s="164"/>
      <c r="P207" s="164"/>
      <c r="Q207" s="164"/>
      <c r="R207" s="164"/>
      <c r="S207" s="164"/>
      <c r="T207" s="164"/>
      <c r="U207" s="164"/>
      <c r="V207" s="164"/>
      <c r="W207" s="164"/>
      <c r="X207" s="164"/>
      <c r="Y207" s="164"/>
      <c r="Z207" s="164"/>
      <c r="AA207" s="159">
        <f t="shared" si="51"/>
        <v>0</v>
      </c>
      <c r="AB207" s="159">
        <f t="shared" si="47"/>
        <v>0</v>
      </c>
      <c r="AC207" s="164"/>
      <c r="AD207" s="164"/>
      <c r="AE207" s="164"/>
      <c r="AF207" s="164"/>
      <c r="AG207" s="159">
        <f t="shared" si="53"/>
        <v>0</v>
      </c>
      <c r="AH207" s="159">
        <f t="shared" si="54"/>
        <v>0</v>
      </c>
      <c r="AI207" s="164"/>
      <c r="AJ207" s="164"/>
      <c r="AK207" s="159">
        <f t="shared" si="46"/>
        <v>0</v>
      </c>
      <c r="AL207" s="164">
        <v>128199142</v>
      </c>
      <c r="AM207" s="164"/>
      <c r="AN207" s="164"/>
      <c r="AO207" s="164"/>
      <c r="AP207" s="159">
        <f t="shared" si="52"/>
        <v>0</v>
      </c>
      <c r="AQ207" s="164">
        <v>185641915</v>
      </c>
      <c r="AR207" s="159"/>
      <c r="AS207" s="159">
        <f t="shared" si="48"/>
        <v>313841057</v>
      </c>
      <c r="AT207" s="159">
        <f t="shared" si="49"/>
        <v>313841057</v>
      </c>
      <c r="AU207" s="165">
        <f t="shared" si="50"/>
        <v>-313841057</v>
      </c>
      <c r="AV207" s="166">
        <f t="shared" si="55"/>
        <v>0</v>
      </c>
    </row>
    <row r="208" spans="1:48">
      <c r="A208" s="155">
        <v>200</v>
      </c>
      <c r="B208" s="156" t="s">
        <v>301</v>
      </c>
      <c r="C208" s="157" t="s">
        <v>369</v>
      </c>
      <c r="D208" s="176" t="s">
        <v>388</v>
      </c>
      <c r="E208" s="354">
        <v>4123069</v>
      </c>
      <c r="F208" s="158" t="s">
        <v>507</v>
      </c>
      <c r="G208" s="164"/>
      <c r="H208" s="164"/>
      <c r="I208" s="164"/>
      <c r="J208" s="164"/>
      <c r="K208" s="162"/>
      <c r="L208" s="163">
        <f t="shared" si="56"/>
        <v>0</v>
      </c>
      <c r="M208" s="164"/>
      <c r="N208" s="164"/>
      <c r="O208" s="164"/>
      <c r="P208" s="164"/>
      <c r="Q208" s="164"/>
      <c r="R208" s="164"/>
      <c r="S208" s="164"/>
      <c r="T208" s="164"/>
      <c r="U208" s="164"/>
      <c r="V208" s="164"/>
      <c r="W208" s="164"/>
      <c r="X208" s="164"/>
      <c r="Y208" s="164"/>
      <c r="Z208" s="164"/>
      <c r="AA208" s="159">
        <f t="shared" si="51"/>
        <v>0</v>
      </c>
      <c r="AB208" s="159">
        <f t="shared" si="47"/>
        <v>0</v>
      </c>
      <c r="AC208" s="164"/>
      <c r="AD208" s="164"/>
      <c r="AE208" s="164"/>
      <c r="AF208" s="164"/>
      <c r="AG208" s="159">
        <f t="shared" si="53"/>
        <v>0</v>
      </c>
      <c r="AH208" s="159">
        <f t="shared" si="54"/>
        <v>0</v>
      </c>
      <c r="AI208" s="164"/>
      <c r="AJ208" s="164"/>
      <c r="AK208" s="159">
        <f t="shared" si="46"/>
        <v>0</v>
      </c>
      <c r="AL208" s="164">
        <v>78766022</v>
      </c>
      <c r="AM208" s="164"/>
      <c r="AN208" s="164"/>
      <c r="AO208" s="164"/>
      <c r="AP208" s="159">
        <f t="shared" si="52"/>
        <v>0</v>
      </c>
      <c r="AQ208" s="164">
        <v>121797309</v>
      </c>
      <c r="AR208" s="159"/>
      <c r="AS208" s="159">
        <f t="shared" si="48"/>
        <v>200563331</v>
      </c>
      <c r="AT208" s="159">
        <f t="shared" si="49"/>
        <v>200563331</v>
      </c>
      <c r="AU208" s="165">
        <f t="shared" si="50"/>
        <v>-200563331</v>
      </c>
      <c r="AV208" s="166">
        <f t="shared" si="55"/>
        <v>0</v>
      </c>
    </row>
    <row r="209" spans="1:48">
      <c r="A209" s="155">
        <v>201</v>
      </c>
      <c r="B209" s="156" t="s">
        <v>301</v>
      </c>
      <c r="C209" s="157" t="s">
        <v>369</v>
      </c>
      <c r="D209" s="176" t="s">
        <v>389</v>
      </c>
      <c r="E209" s="354">
        <v>9070672</v>
      </c>
      <c r="F209" s="158" t="s">
        <v>507</v>
      </c>
      <c r="G209" s="164"/>
      <c r="H209" s="164"/>
      <c r="I209" s="164"/>
      <c r="J209" s="164"/>
      <c r="K209" s="162"/>
      <c r="L209" s="163">
        <f t="shared" si="56"/>
        <v>0</v>
      </c>
      <c r="M209" s="164"/>
      <c r="N209" s="164"/>
      <c r="O209" s="164"/>
      <c r="P209" s="164"/>
      <c r="Q209" s="164"/>
      <c r="R209" s="164"/>
      <c r="S209" s="164"/>
      <c r="T209" s="164"/>
      <c r="U209" s="164"/>
      <c r="V209" s="164"/>
      <c r="W209" s="164"/>
      <c r="X209" s="164"/>
      <c r="Y209" s="164"/>
      <c r="Z209" s="164"/>
      <c r="AA209" s="159">
        <f t="shared" si="51"/>
        <v>0</v>
      </c>
      <c r="AB209" s="159">
        <f t="shared" si="47"/>
        <v>0</v>
      </c>
      <c r="AC209" s="164"/>
      <c r="AD209" s="164"/>
      <c r="AE209" s="164"/>
      <c r="AF209" s="164"/>
      <c r="AG209" s="159">
        <f t="shared" si="53"/>
        <v>0</v>
      </c>
      <c r="AH209" s="159">
        <f t="shared" si="54"/>
        <v>0</v>
      </c>
      <c r="AI209" s="164"/>
      <c r="AJ209" s="164"/>
      <c r="AK209" s="159">
        <f t="shared" si="46"/>
        <v>0</v>
      </c>
      <c r="AL209" s="164">
        <v>266722497.49000001</v>
      </c>
      <c r="AM209" s="164"/>
      <c r="AN209" s="164"/>
      <c r="AO209" s="164"/>
      <c r="AP209" s="159">
        <f t="shared" si="52"/>
        <v>0</v>
      </c>
      <c r="AQ209" s="164">
        <v>106417723.52</v>
      </c>
      <c r="AR209" s="159"/>
      <c r="AS209" s="159">
        <f t="shared" si="48"/>
        <v>373140221.00999999</v>
      </c>
      <c r="AT209" s="159">
        <f t="shared" si="49"/>
        <v>373140221.00999999</v>
      </c>
      <c r="AU209" s="165">
        <f t="shared" si="50"/>
        <v>-373140221.00999999</v>
      </c>
      <c r="AV209" s="166">
        <f t="shared" si="55"/>
        <v>0</v>
      </c>
    </row>
    <row r="210" spans="1:48">
      <c r="A210" s="155">
        <v>202</v>
      </c>
      <c r="B210" s="156" t="s">
        <v>301</v>
      </c>
      <c r="C210" s="157" t="s">
        <v>369</v>
      </c>
      <c r="D210" s="176" t="s">
        <v>390</v>
      </c>
      <c r="E210" s="354">
        <v>9070257</v>
      </c>
      <c r="F210" s="158" t="s">
        <v>507</v>
      </c>
      <c r="G210" s="164"/>
      <c r="H210" s="164"/>
      <c r="I210" s="164"/>
      <c r="J210" s="164"/>
      <c r="K210" s="162"/>
      <c r="L210" s="163">
        <f t="shared" si="56"/>
        <v>0</v>
      </c>
      <c r="M210" s="164"/>
      <c r="N210" s="164"/>
      <c r="O210" s="164"/>
      <c r="P210" s="164"/>
      <c r="Q210" s="164"/>
      <c r="R210" s="164"/>
      <c r="S210" s="164"/>
      <c r="T210" s="164"/>
      <c r="U210" s="164"/>
      <c r="V210" s="164"/>
      <c r="W210" s="164"/>
      <c r="X210" s="164"/>
      <c r="Y210" s="164"/>
      <c r="Z210" s="164"/>
      <c r="AA210" s="159">
        <f t="shared" si="51"/>
        <v>0</v>
      </c>
      <c r="AB210" s="159">
        <f t="shared" si="47"/>
        <v>0</v>
      </c>
      <c r="AC210" s="164"/>
      <c r="AD210" s="164"/>
      <c r="AE210" s="164"/>
      <c r="AF210" s="164"/>
      <c r="AG210" s="159">
        <f t="shared" si="53"/>
        <v>0</v>
      </c>
      <c r="AH210" s="159">
        <f t="shared" si="54"/>
        <v>0</v>
      </c>
      <c r="AI210" s="164"/>
      <c r="AJ210" s="164"/>
      <c r="AK210" s="159">
        <f t="shared" si="46"/>
        <v>0</v>
      </c>
      <c r="AL210" s="164">
        <v>160150422</v>
      </c>
      <c r="AM210" s="164"/>
      <c r="AN210" s="164"/>
      <c r="AO210" s="164"/>
      <c r="AP210" s="159">
        <f t="shared" si="52"/>
        <v>0</v>
      </c>
      <c r="AQ210" s="164">
        <v>51442446</v>
      </c>
      <c r="AR210" s="159"/>
      <c r="AS210" s="159">
        <f t="shared" si="48"/>
        <v>211592868</v>
      </c>
      <c r="AT210" s="159">
        <f t="shared" si="49"/>
        <v>211592868</v>
      </c>
      <c r="AU210" s="165">
        <f t="shared" si="50"/>
        <v>-211592868</v>
      </c>
      <c r="AV210" s="166">
        <f t="shared" si="55"/>
        <v>0</v>
      </c>
    </row>
    <row r="211" spans="1:48">
      <c r="A211" s="155">
        <v>203</v>
      </c>
      <c r="B211" s="156" t="s">
        <v>301</v>
      </c>
      <c r="C211" s="157" t="s">
        <v>369</v>
      </c>
      <c r="D211" s="176" t="s">
        <v>391</v>
      </c>
      <c r="E211" s="354">
        <v>4123026</v>
      </c>
      <c r="F211" s="158" t="s">
        <v>507</v>
      </c>
      <c r="G211" s="164"/>
      <c r="H211" s="164"/>
      <c r="I211" s="164"/>
      <c r="J211" s="164"/>
      <c r="K211" s="162"/>
      <c r="L211" s="163">
        <f t="shared" si="56"/>
        <v>0</v>
      </c>
      <c r="M211" s="164"/>
      <c r="N211" s="164"/>
      <c r="O211" s="164"/>
      <c r="P211" s="164"/>
      <c r="Q211" s="164"/>
      <c r="R211" s="164"/>
      <c r="S211" s="164"/>
      <c r="T211" s="164"/>
      <c r="U211" s="164"/>
      <c r="V211" s="164"/>
      <c r="W211" s="164"/>
      <c r="X211" s="164"/>
      <c r="Y211" s="164"/>
      <c r="Z211" s="164"/>
      <c r="AA211" s="159">
        <f t="shared" si="51"/>
        <v>0</v>
      </c>
      <c r="AB211" s="159">
        <f t="shared" si="47"/>
        <v>0</v>
      </c>
      <c r="AC211" s="164"/>
      <c r="AD211" s="164"/>
      <c r="AE211" s="164"/>
      <c r="AF211" s="164"/>
      <c r="AG211" s="159">
        <f t="shared" si="53"/>
        <v>0</v>
      </c>
      <c r="AH211" s="159">
        <f t="shared" si="54"/>
        <v>0</v>
      </c>
      <c r="AI211" s="164"/>
      <c r="AJ211" s="164"/>
      <c r="AK211" s="159">
        <f t="shared" si="46"/>
        <v>0</v>
      </c>
      <c r="AL211" s="164">
        <v>289578090</v>
      </c>
      <c r="AM211" s="164"/>
      <c r="AN211" s="164"/>
      <c r="AO211" s="164"/>
      <c r="AP211" s="159">
        <f t="shared" si="52"/>
        <v>0</v>
      </c>
      <c r="AQ211" s="164">
        <v>68622411</v>
      </c>
      <c r="AR211" s="159"/>
      <c r="AS211" s="159">
        <f t="shared" si="48"/>
        <v>358200501</v>
      </c>
      <c r="AT211" s="159">
        <f t="shared" si="49"/>
        <v>358200501</v>
      </c>
      <c r="AU211" s="165">
        <f t="shared" si="50"/>
        <v>-358200501</v>
      </c>
      <c r="AV211" s="166">
        <f t="shared" si="55"/>
        <v>0</v>
      </c>
    </row>
    <row r="212" spans="1:48">
      <c r="A212" s="155">
        <v>204</v>
      </c>
      <c r="B212" s="156" t="s">
        <v>301</v>
      </c>
      <c r="C212" s="157" t="s">
        <v>369</v>
      </c>
      <c r="D212" s="176" t="s">
        <v>392</v>
      </c>
      <c r="E212" s="354">
        <v>4125584</v>
      </c>
      <c r="F212" s="158" t="s">
        <v>507</v>
      </c>
      <c r="G212" s="164"/>
      <c r="H212" s="164"/>
      <c r="I212" s="164"/>
      <c r="J212" s="164"/>
      <c r="K212" s="162"/>
      <c r="L212" s="163">
        <f t="shared" si="56"/>
        <v>0</v>
      </c>
      <c r="M212" s="164"/>
      <c r="N212" s="164"/>
      <c r="O212" s="164"/>
      <c r="P212" s="164"/>
      <c r="Q212" s="164"/>
      <c r="R212" s="164"/>
      <c r="S212" s="164"/>
      <c r="T212" s="164"/>
      <c r="U212" s="164"/>
      <c r="V212" s="164"/>
      <c r="W212" s="164"/>
      <c r="X212" s="164"/>
      <c r="Y212" s="164"/>
      <c r="Z212" s="164"/>
      <c r="AA212" s="159">
        <f t="shared" si="51"/>
        <v>0</v>
      </c>
      <c r="AB212" s="159">
        <f t="shared" si="47"/>
        <v>0</v>
      </c>
      <c r="AC212" s="164"/>
      <c r="AD212" s="164"/>
      <c r="AE212" s="164"/>
      <c r="AF212" s="164"/>
      <c r="AG212" s="159">
        <f t="shared" si="53"/>
        <v>0</v>
      </c>
      <c r="AH212" s="159">
        <f t="shared" si="54"/>
        <v>0</v>
      </c>
      <c r="AI212" s="164"/>
      <c r="AJ212" s="164"/>
      <c r="AK212" s="159">
        <f t="shared" si="46"/>
        <v>0</v>
      </c>
      <c r="AL212" s="164">
        <v>686298715.75</v>
      </c>
      <c r="AM212" s="164"/>
      <c r="AN212" s="164"/>
      <c r="AO212" s="164"/>
      <c r="AP212" s="159">
        <f t="shared" si="52"/>
        <v>0</v>
      </c>
      <c r="AQ212" s="164"/>
      <c r="AR212" s="159"/>
      <c r="AS212" s="159">
        <f t="shared" si="48"/>
        <v>686298715.75</v>
      </c>
      <c r="AT212" s="159">
        <f t="shared" si="49"/>
        <v>686298715.75</v>
      </c>
      <c r="AU212" s="165">
        <f t="shared" si="50"/>
        <v>-686298715.75</v>
      </c>
      <c r="AV212" s="166">
        <f t="shared" si="55"/>
        <v>0</v>
      </c>
    </row>
    <row r="213" spans="1:48">
      <c r="A213" s="155">
        <v>205</v>
      </c>
      <c r="B213" s="156" t="s">
        <v>301</v>
      </c>
      <c r="C213" s="157" t="s">
        <v>369</v>
      </c>
      <c r="D213" s="176" t="s">
        <v>393</v>
      </c>
      <c r="E213" s="354">
        <v>4125711</v>
      </c>
      <c r="F213" s="158" t="s">
        <v>507</v>
      </c>
      <c r="G213" s="164"/>
      <c r="H213" s="164"/>
      <c r="I213" s="164"/>
      <c r="J213" s="164"/>
      <c r="K213" s="162"/>
      <c r="L213" s="163">
        <f t="shared" si="56"/>
        <v>0</v>
      </c>
      <c r="M213" s="164"/>
      <c r="N213" s="164"/>
      <c r="O213" s="164"/>
      <c r="P213" s="164"/>
      <c r="Q213" s="164"/>
      <c r="R213" s="164"/>
      <c r="S213" s="164"/>
      <c r="T213" s="164"/>
      <c r="U213" s="164"/>
      <c r="V213" s="164"/>
      <c r="W213" s="164"/>
      <c r="X213" s="164"/>
      <c r="Y213" s="164"/>
      <c r="Z213" s="164"/>
      <c r="AA213" s="159">
        <f t="shared" si="51"/>
        <v>0</v>
      </c>
      <c r="AB213" s="159">
        <f t="shared" si="47"/>
        <v>0</v>
      </c>
      <c r="AC213" s="164"/>
      <c r="AD213" s="164"/>
      <c r="AE213" s="164"/>
      <c r="AF213" s="164"/>
      <c r="AG213" s="159">
        <f t="shared" si="53"/>
        <v>0</v>
      </c>
      <c r="AH213" s="159">
        <f t="shared" si="54"/>
        <v>0</v>
      </c>
      <c r="AI213" s="164"/>
      <c r="AJ213" s="164"/>
      <c r="AK213" s="159">
        <f t="shared" si="46"/>
        <v>0</v>
      </c>
      <c r="AL213" s="164">
        <v>526396037</v>
      </c>
      <c r="AM213" s="164"/>
      <c r="AN213" s="164"/>
      <c r="AO213" s="164"/>
      <c r="AP213" s="159">
        <f t="shared" si="52"/>
        <v>0</v>
      </c>
      <c r="AQ213" s="164"/>
      <c r="AR213" s="159"/>
      <c r="AS213" s="159">
        <f t="shared" si="48"/>
        <v>526396037</v>
      </c>
      <c r="AT213" s="159">
        <f t="shared" si="49"/>
        <v>526396037</v>
      </c>
      <c r="AU213" s="165">
        <f t="shared" si="50"/>
        <v>-526396037</v>
      </c>
      <c r="AV213" s="166">
        <f t="shared" si="55"/>
        <v>0</v>
      </c>
    </row>
    <row r="214" spans="1:48">
      <c r="A214" s="155">
        <v>206</v>
      </c>
      <c r="B214" s="156" t="s">
        <v>301</v>
      </c>
      <c r="C214" s="224" t="s">
        <v>369</v>
      </c>
      <c r="D214" s="228" t="s">
        <v>418</v>
      </c>
      <c r="E214" s="354">
        <v>4138899</v>
      </c>
      <c r="F214" s="158" t="s">
        <v>507</v>
      </c>
      <c r="G214" s="164"/>
      <c r="H214" s="164"/>
      <c r="I214" s="164"/>
      <c r="J214" s="164"/>
      <c r="K214" s="162"/>
      <c r="L214" s="163">
        <f t="shared" si="56"/>
        <v>0</v>
      </c>
      <c r="M214" s="164"/>
      <c r="N214" s="164"/>
      <c r="O214" s="164"/>
      <c r="P214" s="164"/>
      <c r="Q214" s="164"/>
      <c r="R214" s="164"/>
      <c r="S214" s="164"/>
      <c r="T214" s="164"/>
      <c r="U214" s="164"/>
      <c r="V214" s="164"/>
      <c r="W214" s="164"/>
      <c r="X214" s="164"/>
      <c r="Y214" s="164"/>
      <c r="Z214" s="164"/>
      <c r="AA214" s="159">
        <f t="shared" ref="AA214:AA220" si="57">N214+P214+R214+T214+V214+W214+X214+Y214</f>
        <v>0</v>
      </c>
      <c r="AB214" s="159">
        <f t="shared" ref="AB214:AB220" si="58">O214+Q214+S214+U214+Z214</f>
        <v>0</v>
      </c>
      <c r="AC214" s="164"/>
      <c r="AD214" s="164"/>
      <c r="AE214" s="164"/>
      <c r="AF214" s="164"/>
      <c r="AG214" s="159">
        <f t="shared" si="53"/>
        <v>0</v>
      </c>
      <c r="AH214" s="159">
        <f t="shared" si="54"/>
        <v>0</v>
      </c>
      <c r="AI214" s="185"/>
      <c r="AJ214" s="164"/>
      <c r="AK214" s="159">
        <f t="shared" ref="AK214:AK220" si="59">AI214+AJ214</f>
        <v>0</v>
      </c>
      <c r="AL214" s="167"/>
      <c r="AM214" s="167"/>
      <c r="AN214" s="168"/>
      <c r="AO214" s="164"/>
      <c r="AP214" s="159">
        <f t="shared" ref="AP214:AP220" si="60">AN214+AO214</f>
        <v>0</v>
      </c>
      <c r="AQ214" s="164"/>
      <c r="AR214" s="159"/>
      <c r="AS214" s="159">
        <f t="shared" ref="AS214:AS220" si="61">AL214+AM214+AP214+AQ214+AR214</f>
        <v>0</v>
      </c>
      <c r="AT214" s="159">
        <f t="shared" ref="AT214:AT220" si="62">AS214+AK214</f>
        <v>0</v>
      </c>
      <c r="AU214" s="204">
        <f t="shared" ref="AU214:AU220" si="63">AH214-AT214</f>
        <v>0</v>
      </c>
      <c r="AV214" s="166">
        <f t="shared" si="55"/>
        <v>0</v>
      </c>
    </row>
    <row r="215" spans="1:48" ht="22.5" customHeight="1">
      <c r="A215" s="155">
        <v>207</v>
      </c>
      <c r="B215" s="156" t="s">
        <v>301</v>
      </c>
      <c r="C215" s="157" t="s">
        <v>369</v>
      </c>
      <c r="D215" s="186" t="s">
        <v>404</v>
      </c>
      <c r="E215" s="354">
        <v>4124022</v>
      </c>
      <c r="F215" s="158" t="s">
        <v>507</v>
      </c>
      <c r="G215" s="162"/>
      <c r="H215" s="162"/>
      <c r="I215" s="162"/>
      <c r="J215" s="162"/>
      <c r="K215" s="162"/>
      <c r="L215" s="163">
        <f t="shared" si="56"/>
        <v>0</v>
      </c>
      <c r="M215" s="162"/>
      <c r="N215" s="162"/>
      <c r="O215" s="162"/>
      <c r="P215" s="162"/>
      <c r="Q215" s="162"/>
      <c r="R215" s="162"/>
      <c r="S215" s="162"/>
      <c r="T215" s="162"/>
      <c r="U215" s="162"/>
      <c r="V215" s="162"/>
      <c r="W215" s="162"/>
      <c r="X215" s="162"/>
      <c r="Y215" s="162"/>
      <c r="Z215" s="162"/>
      <c r="AA215" s="159">
        <f t="shared" si="57"/>
        <v>0</v>
      </c>
      <c r="AB215" s="159">
        <f t="shared" si="58"/>
        <v>0</v>
      </c>
      <c r="AC215" s="162"/>
      <c r="AD215" s="162"/>
      <c r="AE215" s="162"/>
      <c r="AF215" s="162"/>
      <c r="AG215" s="159">
        <f t="shared" si="53"/>
        <v>0</v>
      </c>
      <c r="AH215" s="159">
        <f t="shared" si="54"/>
        <v>0</v>
      </c>
      <c r="AI215" s="184"/>
      <c r="AJ215" s="162"/>
      <c r="AK215" s="159">
        <f t="shared" si="59"/>
        <v>0</v>
      </c>
      <c r="AL215" s="162">
        <v>144463499.87</v>
      </c>
      <c r="AM215" s="162"/>
      <c r="AN215" s="162"/>
      <c r="AO215" s="162"/>
      <c r="AP215" s="159">
        <f t="shared" si="60"/>
        <v>0</v>
      </c>
      <c r="AQ215" s="162">
        <v>-874413</v>
      </c>
      <c r="AR215" s="159"/>
      <c r="AS215" s="159">
        <f t="shared" si="61"/>
        <v>143589086.87</v>
      </c>
      <c r="AT215" s="159">
        <f t="shared" si="62"/>
        <v>143589086.87</v>
      </c>
      <c r="AU215" s="165">
        <f t="shared" si="63"/>
        <v>-143589086.87</v>
      </c>
      <c r="AV215" s="166">
        <f t="shared" si="55"/>
        <v>0</v>
      </c>
    </row>
    <row r="216" spans="1:48" ht="26.25" customHeight="1">
      <c r="A216" s="155">
        <v>208</v>
      </c>
      <c r="B216" s="156" t="s">
        <v>301</v>
      </c>
      <c r="C216" s="157" t="s">
        <v>369</v>
      </c>
      <c r="D216" s="186" t="s">
        <v>405</v>
      </c>
      <c r="E216" s="341"/>
      <c r="F216" s="158" t="s">
        <v>507</v>
      </c>
      <c r="G216" s="162"/>
      <c r="H216" s="162"/>
      <c r="I216" s="162"/>
      <c r="J216" s="162"/>
      <c r="K216" s="162"/>
      <c r="L216" s="163">
        <f t="shared" si="56"/>
        <v>0</v>
      </c>
      <c r="M216" s="162"/>
      <c r="N216" s="162"/>
      <c r="O216" s="162"/>
      <c r="P216" s="162"/>
      <c r="Q216" s="162"/>
      <c r="R216" s="162"/>
      <c r="S216" s="162"/>
      <c r="T216" s="162"/>
      <c r="U216" s="162"/>
      <c r="V216" s="162"/>
      <c r="W216" s="162"/>
      <c r="X216" s="162"/>
      <c r="Y216" s="162"/>
      <c r="Z216" s="162"/>
      <c r="AA216" s="159">
        <f t="shared" si="57"/>
        <v>0</v>
      </c>
      <c r="AB216" s="159">
        <f t="shared" si="58"/>
        <v>0</v>
      </c>
      <c r="AC216" s="162"/>
      <c r="AD216" s="162"/>
      <c r="AE216" s="162"/>
      <c r="AF216" s="162"/>
      <c r="AG216" s="159">
        <f t="shared" si="53"/>
        <v>0</v>
      </c>
      <c r="AH216" s="159">
        <f t="shared" si="54"/>
        <v>0</v>
      </c>
      <c r="AI216" s="184"/>
      <c r="AJ216" s="162"/>
      <c r="AK216" s="159">
        <f t="shared" si="59"/>
        <v>0</v>
      </c>
      <c r="AL216" s="162">
        <v>104819119.05</v>
      </c>
      <c r="AM216" s="162"/>
      <c r="AN216" s="162"/>
      <c r="AO216" s="162"/>
      <c r="AP216" s="159">
        <f t="shared" si="60"/>
        <v>0</v>
      </c>
      <c r="AQ216" s="162">
        <v>44305326</v>
      </c>
      <c r="AR216" s="159"/>
      <c r="AS216" s="159">
        <f t="shared" si="61"/>
        <v>149124445.05000001</v>
      </c>
      <c r="AT216" s="159">
        <f t="shared" si="62"/>
        <v>149124445.05000001</v>
      </c>
      <c r="AU216" s="165">
        <f t="shared" si="63"/>
        <v>-149124445.05000001</v>
      </c>
      <c r="AV216" s="166">
        <f t="shared" si="55"/>
        <v>0</v>
      </c>
    </row>
    <row r="217" spans="1:48" ht="27" customHeight="1">
      <c r="A217" s="155">
        <v>209</v>
      </c>
      <c r="B217" s="156" t="s">
        <v>301</v>
      </c>
      <c r="C217" s="157" t="s">
        <v>369</v>
      </c>
      <c r="D217" s="186" t="s">
        <v>406</v>
      </c>
      <c r="E217" s="354">
        <v>2161214</v>
      </c>
      <c r="F217" s="158" t="s">
        <v>507</v>
      </c>
      <c r="G217" s="162"/>
      <c r="H217" s="162"/>
      <c r="I217" s="162"/>
      <c r="J217" s="162"/>
      <c r="K217" s="162"/>
      <c r="L217" s="163">
        <f t="shared" si="56"/>
        <v>0</v>
      </c>
      <c r="M217" s="162"/>
      <c r="N217" s="162"/>
      <c r="O217" s="162"/>
      <c r="P217" s="162"/>
      <c r="Q217" s="162"/>
      <c r="R217" s="162"/>
      <c r="S217" s="162"/>
      <c r="T217" s="162"/>
      <c r="U217" s="162"/>
      <c r="V217" s="162"/>
      <c r="W217" s="162"/>
      <c r="X217" s="162"/>
      <c r="Y217" s="162"/>
      <c r="Z217" s="162"/>
      <c r="AA217" s="159">
        <f t="shared" si="57"/>
        <v>0</v>
      </c>
      <c r="AB217" s="159">
        <f t="shared" si="58"/>
        <v>0</v>
      </c>
      <c r="AC217" s="162"/>
      <c r="AD217" s="162"/>
      <c r="AE217" s="162"/>
      <c r="AF217" s="162"/>
      <c r="AG217" s="159">
        <f t="shared" si="53"/>
        <v>0</v>
      </c>
      <c r="AH217" s="159">
        <f t="shared" si="54"/>
        <v>0</v>
      </c>
      <c r="AI217" s="184"/>
      <c r="AJ217" s="162"/>
      <c r="AK217" s="159">
        <f t="shared" si="59"/>
        <v>0</v>
      </c>
      <c r="AL217" s="162">
        <v>96738474.280000001</v>
      </c>
      <c r="AM217" s="162"/>
      <c r="AN217" s="162"/>
      <c r="AO217" s="162"/>
      <c r="AP217" s="159">
        <f t="shared" si="60"/>
        <v>0</v>
      </c>
      <c r="AQ217" s="162">
        <v>31606668</v>
      </c>
      <c r="AR217" s="159"/>
      <c r="AS217" s="159">
        <f t="shared" si="61"/>
        <v>128345142.28</v>
      </c>
      <c r="AT217" s="159">
        <f t="shared" si="62"/>
        <v>128345142.28</v>
      </c>
      <c r="AU217" s="165">
        <f t="shared" si="63"/>
        <v>-128345142.28</v>
      </c>
      <c r="AV217" s="166">
        <f t="shared" si="55"/>
        <v>0</v>
      </c>
    </row>
    <row r="218" spans="1:48" ht="24.75" customHeight="1">
      <c r="A218" s="155">
        <v>210</v>
      </c>
      <c r="B218" s="156" t="s">
        <v>301</v>
      </c>
      <c r="C218" s="157" t="s">
        <v>369</v>
      </c>
      <c r="D218" s="186" t="s">
        <v>407</v>
      </c>
      <c r="E218" s="354">
        <v>4134249</v>
      </c>
      <c r="F218" s="158" t="s">
        <v>507</v>
      </c>
      <c r="G218" s="162"/>
      <c r="H218" s="162"/>
      <c r="I218" s="162"/>
      <c r="J218" s="162"/>
      <c r="K218" s="162"/>
      <c r="L218" s="163">
        <f t="shared" si="56"/>
        <v>0</v>
      </c>
      <c r="M218" s="162"/>
      <c r="N218" s="162"/>
      <c r="O218" s="162"/>
      <c r="P218" s="162"/>
      <c r="Q218" s="162"/>
      <c r="R218" s="162"/>
      <c r="S218" s="162"/>
      <c r="T218" s="162"/>
      <c r="U218" s="162"/>
      <c r="V218" s="162"/>
      <c r="W218" s="162"/>
      <c r="X218" s="162"/>
      <c r="Y218" s="162"/>
      <c r="Z218" s="162"/>
      <c r="AA218" s="159">
        <f t="shared" si="57"/>
        <v>0</v>
      </c>
      <c r="AB218" s="159">
        <f t="shared" si="58"/>
        <v>0</v>
      </c>
      <c r="AC218" s="162"/>
      <c r="AD218" s="162"/>
      <c r="AE218" s="162"/>
      <c r="AF218" s="162"/>
      <c r="AG218" s="159">
        <f t="shared" si="53"/>
        <v>0</v>
      </c>
      <c r="AH218" s="159">
        <f t="shared" si="54"/>
        <v>0</v>
      </c>
      <c r="AI218" s="184"/>
      <c r="AJ218" s="162"/>
      <c r="AK218" s="159">
        <f t="shared" si="59"/>
        <v>0</v>
      </c>
      <c r="AL218" s="162">
        <v>39023264.229999997</v>
      </c>
      <c r="AM218" s="162"/>
      <c r="AN218" s="162"/>
      <c r="AO218" s="162"/>
      <c r="AP218" s="159">
        <f t="shared" si="60"/>
        <v>0</v>
      </c>
      <c r="AQ218" s="162">
        <v>22858965</v>
      </c>
      <c r="AR218" s="159"/>
      <c r="AS218" s="159">
        <f t="shared" si="61"/>
        <v>61882229.229999997</v>
      </c>
      <c r="AT218" s="159">
        <f t="shared" si="62"/>
        <v>61882229.229999997</v>
      </c>
      <c r="AU218" s="165">
        <f t="shared" si="63"/>
        <v>-61882229.229999997</v>
      </c>
      <c r="AV218" s="166">
        <f t="shared" si="55"/>
        <v>0</v>
      </c>
    </row>
    <row r="219" spans="1:48">
      <c r="A219" s="155">
        <v>211</v>
      </c>
      <c r="B219" s="156" t="s">
        <v>301</v>
      </c>
      <c r="C219" s="157" t="s">
        <v>369</v>
      </c>
      <c r="D219" s="186" t="s">
        <v>408</v>
      </c>
      <c r="E219" s="354">
        <v>2161222</v>
      </c>
      <c r="F219" s="158" t="s">
        <v>507</v>
      </c>
      <c r="G219" s="162"/>
      <c r="H219" s="162"/>
      <c r="I219" s="162"/>
      <c r="J219" s="162"/>
      <c r="K219" s="162"/>
      <c r="L219" s="163">
        <f t="shared" si="56"/>
        <v>0</v>
      </c>
      <c r="M219" s="162"/>
      <c r="N219" s="162"/>
      <c r="O219" s="162"/>
      <c r="P219" s="162"/>
      <c r="Q219" s="162"/>
      <c r="R219" s="162"/>
      <c r="S219" s="162"/>
      <c r="T219" s="162"/>
      <c r="U219" s="162"/>
      <c r="V219" s="162"/>
      <c r="W219" s="162"/>
      <c r="X219" s="162"/>
      <c r="Y219" s="162"/>
      <c r="Z219" s="162"/>
      <c r="AA219" s="159">
        <f t="shared" si="57"/>
        <v>0</v>
      </c>
      <c r="AB219" s="159">
        <f t="shared" si="58"/>
        <v>0</v>
      </c>
      <c r="AC219" s="162"/>
      <c r="AD219" s="162"/>
      <c r="AE219" s="162"/>
      <c r="AF219" s="162"/>
      <c r="AG219" s="159">
        <f t="shared" si="53"/>
        <v>0</v>
      </c>
      <c r="AH219" s="159">
        <f t="shared" si="54"/>
        <v>0</v>
      </c>
      <c r="AI219" s="200"/>
      <c r="AJ219" s="201"/>
      <c r="AK219" s="202">
        <f t="shared" si="59"/>
        <v>0</v>
      </c>
      <c r="AL219" s="201">
        <v>186804175.94999999</v>
      </c>
      <c r="AM219" s="201"/>
      <c r="AN219" s="201"/>
      <c r="AO219" s="201"/>
      <c r="AP219" s="202">
        <f t="shared" si="60"/>
        <v>0</v>
      </c>
      <c r="AQ219" s="201">
        <v>5717818</v>
      </c>
      <c r="AR219" s="202"/>
      <c r="AS219" s="202">
        <f t="shared" si="61"/>
        <v>192521993.94999999</v>
      </c>
      <c r="AT219" s="202">
        <f t="shared" si="62"/>
        <v>192521993.94999999</v>
      </c>
      <c r="AU219" s="165">
        <f t="shared" si="63"/>
        <v>-192521993.94999999</v>
      </c>
      <c r="AV219" s="166">
        <f t="shared" si="55"/>
        <v>0</v>
      </c>
    </row>
    <row r="220" spans="1:48">
      <c r="A220" s="155">
        <v>212</v>
      </c>
      <c r="B220" s="156"/>
      <c r="C220" s="224" t="s">
        <v>369</v>
      </c>
      <c r="D220" s="337" t="s">
        <v>416</v>
      </c>
      <c r="E220" s="357">
        <v>4126475</v>
      </c>
      <c r="F220" s="158" t="s">
        <v>507</v>
      </c>
      <c r="G220" s="162"/>
      <c r="H220" s="162"/>
      <c r="I220" s="162"/>
      <c r="J220" s="162"/>
      <c r="K220" s="162"/>
      <c r="L220" s="163">
        <f t="shared" si="56"/>
        <v>0</v>
      </c>
      <c r="M220" s="162"/>
      <c r="N220" s="162"/>
      <c r="O220" s="162"/>
      <c r="P220" s="162"/>
      <c r="Q220" s="162"/>
      <c r="R220" s="162"/>
      <c r="S220" s="162"/>
      <c r="T220" s="162"/>
      <c r="U220" s="162"/>
      <c r="V220" s="162"/>
      <c r="W220" s="162"/>
      <c r="X220" s="162"/>
      <c r="Y220" s="162"/>
      <c r="Z220" s="162"/>
      <c r="AA220" s="159">
        <f t="shared" si="57"/>
        <v>0</v>
      </c>
      <c r="AB220" s="159">
        <f t="shared" si="58"/>
        <v>0</v>
      </c>
      <c r="AC220" s="162"/>
      <c r="AD220" s="162"/>
      <c r="AE220" s="162"/>
      <c r="AF220" s="162"/>
      <c r="AG220" s="159">
        <f t="shared" si="53"/>
        <v>0</v>
      </c>
      <c r="AH220" s="159">
        <f t="shared" si="54"/>
        <v>0</v>
      </c>
      <c r="AI220" s="184"/>
      <c r="AJ220" s="162"/>
      <c r="AK220" s="159">
        <f t="shared" si="59"/>
        <v>0</v>
      </c>
      <c r="AL220" s="162">
        <v>3984000</v>
      </c>
      <c r="AM220" s="162"/>
      <c r="AN220" s="162"/>
      <c r="AO220" s="162"/>
      <c r="AP220" s="159">
        <f t="shared" si="60"/>
        <v>0</v>
      </c>
      <c r="AQ220" s="162"/>
      <c r="AR220" s="159">
        <v>41104531.399999999</v>
      </c>
      <c r="AS220" s="159">
        <f t="shared" si="61"/>
        <v>45088531.399999999</v>
      </c>
      <c r="AT220" s="159">
        <f t="shared" si="62"/>
        <v>45088531.399999999</v>
      </c>
      <c r="AU220" s="204">
        <f t="shared" si="63"/>
        <v>-45088531.399999999</v>
      </c>
      <c r="AV220" s="166">
        <f t="shared" si="55"/>
        <v>0</v>
      </c>
    </row>
    <row r="221" spans="1:48">
      <c r="A221" s="155">
        <v>213</v>
      </c>
      <c r="B221" s="156" t="s">
        <v>301</v>
      </c>
      <c r="C221" s="157" t="s">
        <v>394</v>
      </c>
      <c r="D221" s="176" t="s">
        <v>395</v>
      </c>
      <c r="E221" s="354">
        <v>4123845</v>
      </c>
      <c r="F221" s="158" t="s">
        <v>507</v>
      </c>
      <c r="G221" s="167"/>
      <c r="H221" s="167"/>
      <c r="I221" s="167"/>
      <c r="J221" s="167"/>
      <c r="K221" s="167"/>
      <c r="L221" s="163">
        <f t="shared" si="56"/>
        <v>0</v>
      </c>
      <c r="M221" s="167"/>
      <c r="N221" s="167"/>
      <c r="O221" s="167"/>
      <c r="P221" s="167"/>
      <c r="Q221" s="167"/>
      <c r="R221" s="167"/>
      <c r="S221" s="167"/>
      <c r="T221" s="167"/>
      <c r="U221" s="167"/>
      <c r="V221" s="167"/>
      <c r="W221" s="167"/>
      <c r="X221" s="167"/>
      <c r="Y221" s="167"/>
      <c r="Z221" s="167"/>
      <c r="AA221" s="159">
        <f t="shared" si="51"/>
        <v>0</v>
      </c>
      <c r="AB221" s="159">
        <f t="shared" si="47"/>
        <v>0</v>
      </c>
      <c r="AC221" s="167"/>
      <c r="AD221" s="167"/>
      <c r="AE221" s="167"/>
      <c r="AF221" s="167"/>
      <c r="AG221" s="159">
        <f t="shared" si="53"/>
        <v>0</v>
      </c>
      <c r="AH221" s="159">
        <f t="shared" si="54"/>
        <v>0</v>
      </c>
      <c r="AI221" s="167"/>
      <c r="AJ221" s="169"/>
      <c r="AK221" s="159">
        <f t="shared" si="46"/>
        <v>0</v>
      </c>
      <c r="AL221" s="167">
        <v>134621105</v>
      </c>
      <c r="AM221" s="169"/>
      <c r="AN221" s="167"/>
      <c r="AO221" s="167"/>
      <c r="AP221" s="159">
        <f t="shared" si="52"/>
        <v>0</v>
      </c>
      <c r="AQ221" s="167">
        <v>517733.5</v>
      </c>
      <c r="AR221" s="159"/>
      <c r="AS221" s="159">
        <f t="shared" si="48"/>
        <v>135138838.5</v>
      </c>
      <c r="AT221" s="159">
        <f t="shared" si="49"/>
        <v>135138838.5</v>
      </c>
      <c r="AU221" s="165">
        <f t="shared" si="50"/>
        <v>-135138838.5</v>
      </c>
      <c r="AV221" s="166">
        <f t="shared" si="55"/>
        <v>0</v>
      </c>
    </row>
    <row r="222" spans="1:48">
      <c r="A222" s="155">
        <v>214</v>
      </c>
      <c r="B222" s="156" t="s">
        <v>301</v>
      </c>
      <c r="C222" s="157" t="s">
        <v>394</v>
      </c>
      <c r="D222" s="176" t="s">
        <v>396</v>
      </c>
      <c r="E222" s="354">
        <v>9070354</v>
      </c>
      <c r="F222" s="158" t="s">
        <v>507</v>
      </c>
      <c r="G222" s="164"/>
      <c r="H222" s="164"/>
      <c r="I222" s="164"/>
      <c r="J222" s="164"/>
      <c r="K222" s="162"/>
      <c r="L222" s="163">
        <f t="shared" si="56"/>
        <v>0</v>
      </c>
      <c r="M222" s="164"/>
      <c r="N222" s="164"/>
      <c r="O222" s="164"/>
      <c r="P222" s="164"/>
      <c r="Q222" s="164"/>
      <c r="R222" s="164"/>
      <c r="S222" s="164"/>
      <c r="T222" s="164"/>
      <c r="U222" s="164"/>
      <c r="V222" s="164"/>
      <c r="W222" s="164"/>
      <c r="X222" s="164"/>
      <c r="Y222" s="164"/>
      <c r="Z222" s="164"/>
      <c r="AA222" s="159">
        <f t="shared" si="51"/>
        <v>0</v>
      </c>
      <c r="AB222" s="159">
        <f t="shared" si="47"/>
        <v>0</v>
      </c>
      <c r="AC222" s="164"/>
      <c r="AD222" s="164"/>
      <c r="AE222" s="164"/>
      <c r="AF222" s="164"/>
      <c r="AG222" s="159">
        <f t="shared" si="53"/>
        <v>0</v>
      </c>
      <c r="AH222" s="159">
        <f t="shared" si="54"/>
        <v>0</v>
      </c>
      <c r="AI222" s="164"/>
      <c r="AJ222" s="164"/>
      <c r="AK222" s="159">
        <f t="shared" si="46"/>
        <v>0</v>
      </c>
      <c r="AL222" s="164">
        <v>1090486521.6500001</v>
      </c>
      <c r="AM222" s="164"/>
      <c r="AN222" s="164"/>
      <c r="AO222" s="164"/>
      <c r="AP222" s="159">
        <f t="shared" si="52"/>
        <v>0</v>
      </c>
      <c r="AQ222" s="164">
        <v>1146032815.49</v>
      </c>
      <c r="AR222" s="159"/>
      <c r="AS222" s="159">
        <f t="shared" si="48"/>
        <v>2236519337.1400003</v>
      </c>
      <c r="AT222" s="159">
        <f t="shared" si="49"/>
        <v>2236519337.1400003</v>
      </c>
      <c r="AU222" s="165">
        <f t="shared" si="50"/>
        <v>-2236519337.1400003</v>
      </c>
      <c r="AV222" s="166">
        <f t="shared" si="55"/>
        <v>0</v>
      </c>
    </row>
    <row r="223" spans="1:48" ht="24.75">
      <c r="A223" s="155">
        <v>215</v>
      </c>
      <c r="B223" s="156" t="s">
        <v>301</v>
      </c>
      <c r="C223" s="224" t="s">
        <v>394</v>
      </c>
      <c r="D223" s="228" t="s">
        <v>417</v>
      </c>
      <c r="E223" s="354">
        <v>8156379</v>
      </c>
      <c r="F223" s="158" t="s">
        <v>507</v>
      </c>
      <c r="G223" s="164"/>
      <c r="H223" s="164"/>
      <c r="I223" s="164"/>
      <c r="J223" s="164"/>
      <c r="K223" s="162"/>
      <c r="L223" s="163">
        <f t="shared" si="56"/>
        <v>0</v>
      </c>
      <c r="M223" s="164"/>
      <c r="N223" s="164"/>
      <c r="O223" s="164"/>
      <c r="P223" s="164"/>
      <c r="Q223" s="164"/>
      <c r="R223" s="164"/>
      <c r="S223" s="164"/>
      <c r="T223" s="164"/>
      <c r="U223" s="164"/>
      <c r="V223" s="164"/>
      <c r="W223" s="164"/>
      <c r="X223" s="164"/>
      <c r="Y223" s="164"/>
      <c r="Z223" s="164"/>
      <c r="AA223" s="159">
        <f t="shared" ref="AA223:AA231" si="64">N223+P223+R223+T223+V223+W223+X223+Y223</f>
        <v>0</v>
      </c>
      <c r="AB223" s="159">
        <f t="shared" ref="AB223:AB231" si="65">O223+Q223+S223+U223+Z223</f>
        <v>0</v>
      </c>
      <c r="AC223" s="164"/>
      <c r="AD223" s="164"/>
      <c r="AE223" s="164"/>
      <c r="AF223" s="164"/>
      <c r="AG223" s="159">
        <f t="shared" si="53"/>
        <v>0</v>
      </c>
      <c r="AH223" s="159">
        <f t="shared" si="54"/>
        <v>0</v>
      </c>
      <c r="AI223" s="226"/>
      <c r="AJ223" s="227"/>
      <c r="AK223" s="202">
        <f t="shared" ref="AK223:AK231" si="66">AI223+AJ223</f>
        <v>0</v>
      </c>
      <c r="AL223" s="167"/>
      <c r="AM223" s="167"/>
      <c r="AN223" s="168"/>
      <c r="AO223" s="227"/>
      <c r="AP223" s="202">
        <f t="shared" ref="AP223:AP231" si="67">AN223+AO223</f>
        <v>0</v>
      </c>
      <c r="AQ223" s="227"/>
      <c r="AR223" s="202"/>
      <c r="AS223" s="202">
        <f t="shared" ref="AS223:AS231" si="68">AL223+AM223+AP223+AQ223+AR223</f>
        <v>0</v>
      </c>
      <c r="AT223" s="202">
        <f t="shared" ref="AT223:AT232" si="69">AS223+AK223</f>
        <v>0</v>
      </c>
      <c r="AU223" s="204">
        <f t="shared" ref="AU223:AU231" si="70">AH223-AT223</f>
        <v>0</v>
      </c>
      <c r="AV223" s="166">
        <f t="shared" si="55"/>
        <v>0</v>
      </c>
    </row>
    <row r="224" spans="1:48">
      <c r="A224" s="155">
        <v>216</v>
      </c>
      <c r="B224" s="156"/>
      <c r="C224" s="173" t="s">
        <v>369</v>
      </c>
      <c r="D224" s="186" t="s">
        <v>425</v>
      </c>
      <c r="E224" s="358">
        <v>4131053</v>
      </c>
      <c r="F224" s="158" t="s">
        <v>507</v>
      </c>
      <c r="G224" s="167"/>
      <c r="H224" s="167"/>
      <c r="I224" s="167"/>
      <c r="J224" s="167"/>
      <c r="K224" s="167"/>
      <c r="L224" s="163">
        <f t="shared" si="56"/>
        <v>0</v>
      </c>
      <c r="M224" s="167"/>
      <c r="N224" s="167"/>
      <c r="O224" s="167"/>
      <c r="P224" s="167"/>
      <c r="Q224" s="167"/>
      <c r="R224" s="167"/>
      <c r="S224" s="167"/>
      <c r="T224" s="167"/>
      <c r="U224" s="167"/>
      <c r="V224" s="167"/>
      <c r="W224" s="167"/>
      <c r="X224" s="167"/>
      <c r="Y224" s="167"/>
      <c r="Z224" s="167"/>
      <c r="AA224" s="159">
        <f t="shared" si="64"/>
        <v>0</v>
      </c>
      <c r="AB224" s="159">
        <f t="shared" si="65"/>
        <v>0</v>
      </c>
      <c r="AC224" s="167"/>
      <c r="AD224" s="167"/>
      <c r="AE224" s="167"/>
      <c r="AF224" s="167"/>
      <c r="AG224" s="159">
        <f t="shared" si="53"/>
        <v>0</v>
      </c>
      <c r="AH224" s="159">
        <f t="shared" si="54"/>
        <v>0</v>
      </c>
      <c r="AI224" s="164"/>
      <c r="AJ224" s="162"/>
      <c r="AK224" s="159">
        <f t="shared" si="66"/>
        <v>0</v>
      </c>
      <c r="AL224" s="164"/>
      <c r="AM224" s="162"/>
      <c r="AN224" s="162"/>
      <c r="AO224" s="162"/>
      <c r="AP224" s="159">
        <f t="shared" si="67"/>
        <v>0</v>
      </c>
      <c r="AQ224" s="164"/>
      <c r="AR224" s="159"/>
      <c r="AS224" s="159">
        <f t="shared" si="68"/>
        <v>0</v>
      </c>
      <c r="AT224" s="159">
        <f t="shared" si="69"/>
        <v>0</v>
      </c>
      <c r="AU224" s="204">
        <f t="shared" si="70"/>
        <v>0</v>
      </c>
      <c r="AV224" s="166">
        <f t="shared" si="55"/>
        <v>0</v>
      </c>
    </row>
    <row r="225" spans="1:48">
      <c r="A225" s="155">
        <v>217</v>
      </c>
      <c r="B225" s="177" t="s">
        <v>301</v>
      </c>
      <c r="C225" s="177" t="s">
        <v>369</v>
      </c>
      <c r="D225" s="333" t="s">
        <v>429</v>
      </c>
      <c r="E225" s="354">
        <v>9070435</v>
      </c>
      <c r="F225" s="158" t="s">
        <v>507</v>
      </c>
      <c r="G225" s="162"/>
      <c r="H225" s="162"/>
      <c r="I225" s="162"/>
      <c r="J225" s="162"/>
      <c r="K225" s="162"/>
      <c r="L225" s="163">
        <f t="shared" si="56"/>
        <v>0</v>
      </c>
      <c r="M225" s="162"/>
      <c r="N225" s="162"/>
      <c r="O225" s="162"/>
      <c r="P225" s="162"/>
      <c r="Q225" s="162"/>
      <c r="R225" s="162"/>
      <c r="S225" s="162"/>
      <c r="T225" s="162"/>
      <c r="U225" s="162"/>
      <c r="V225" s="162"/>
      <c r="W225" s="162"/>
      <c r="X225" s="162"/>
      <c r="Y225" s="162"/>
      <c r="Z225" s="162"/>
      <c r="AA225" s="159">
        <f t="shared" si="64"/>
        <v>0</v>
      </c>
      <c r="AB225" s="159">
        <f t="shared" si="65"/>
        <v>0</v>
      </c>
      <c r="AC225" s="162"/>
      <c r="AD225" s="162"/>
      <c r="AE225" s="162"/>
      <c r="AF225" s="162"/>
      <c r="AG225" s="159">
        <f t="shared" si="53"/>
        <v>0</v>
      </c>
      <c r="AH225" s="229">
        <f t="shared" si="54"/>
        <v>0</v>
      </c>
      <c r="AI225" s="162"/>
      <c r="AJ225" s="162"/>
      <c r="AK225" s="159">
        <f t="shared" si="66"/>
        <v>0</v>
      </c>
      <c r="AL225" s="162">
        <v>386532029</v>
      </c>
      <c r="AM225" s="162"/>
      <c r="AN225" s="162"/>
      <c r="AO225" s="162"/>
      <c r="AP225" s="159">
        <f t="shared" si="67"/>
        <v>0</v>
      </c>
      <c r="AQ225" s="162">
        <v>3704540.39</v>
      </c>
      <c r="AR225" s="177"/>
      <c r="AS225" s="205">
        <f t="shared" si="68"/>
        <v>390236569.38999999</v>
      </c>
      <c r="AT225" s="230">
        <f t="shared" si="69"/>
        <v>390236569.38999999</v>
      </c>
      <c r="AU225" s="231">
        <f t="shared" si="70"/>
        <v>-390236569.38999999</v>
      </c>
      <c r="AV225" s="166">
        <f t="shared" si="55"/>
        <v>0</v>
      </c>
    </row>
    <row r="226" spans="1:48">
      <c r="A226" s="155">
        <v>218</v>
      </c>
      <c r="B226" s="177" t="s">
        <v>301</v>
      </c>
      <c r="C226" s="177" t="s">
        <v>369</v>
      </c>
      <c r="D226" s="333" t="s">
        <v>430</v>
      </c>
      <c r="E226" s="354">
        <v>9070443</v>
      </c>
      <c r="F226" s="158" t="s">
        <v>507</v>
      </c>
      <c r="G226" s="164"/>
      <c r="H226" s="164"/>
      <c r="I226" s="164"/>
      <c r="J226" s="164"/>
      <c r="K226" s="162"/>
      <c r="L226" s="163">
        <f t="shared" si="56"/>
        <v>0</v>
      </c>
      <c r="M226" s="164"/>
      <c r="N226" s="164"/>
      <c r="O226" s="164"/>
      <c r="P226" s="164"/>
      <c r="Q226" s="164"/>
      <c r="R226" s="164"/>
      <c r="S226" s="164"/>
      <c r="T226" s="164"/>
      <c r="U226" s="164"/>
      <c r="V226" s="164"/>
      <c r="W226" s="164"/>
      <c r="X226" s="164"/>
      <c r="Y226" s="164"/>
      <c r="Z226" s="164"/>
      <c r="AA226" s="159">
        <f t="shared" si="64"/>
        <v>0</v>
      </c>
      <c r="AB226" s="159">
        <f t="shared" si="65"/>
        <v>0</v>
      </c>
      <c r="AC226" s="164"/>
      <c r="AD226" s="164"/>
      <c r="AE226" s="164"/>
      <c r="AF226" s="164"/>
      <c r="AG226" s="159">
        <f t="shared" si="53"/>
        <v>0</v>
      </c>
      <c r="AH226" s="229">
        <f t="shared" si="54"/>
        <v>0</v>
      </c>
      <c r="AI226" s="164"/>
      <c r="AJ226" s="164"/>
      <c r="AK226" s="159">
        <f t="shared" si="66"/>
        <v>0</v>
      </c>
      <c r="AL226" s="164">
        <v>6007528728.1000004</v>
      </c>
      <c r="AM226" s="164"/>
      <c r="AN226" s="164"/>
      <c r="AO226" s="164"/>
      <c r="AP226" s="159">
        <f t="shared" si="67"/>
        <v>0</v>
      </c>
      <c r="AQ226" s="164">
        <v>2009718860.7</v>
      </c>
      <c r="AR226" s="177"/>
      <c r="AS226" s="205">
        <f t="shared" si="68"/>
        <v>8017247588.8000002</v>
      </c>
      <c r="AT226" s="230">
        <f t="shared" si="69"/>
        <v>8017247588.8000002</v>
      </c>
      <c r="AU226" s="231">
        <f t="shared" si="70"/>
        <v>-8017247588.8000002</v>
      </c>
      <c r="AV226" s="166">
        <f t="shared" si="55"/>
        <v>0</v>
      </c>
    </row>
    <row r="227" spans="1:48" ht="26.25">
      <c r="A227" s="155">
        <v>219</v>
      </c>
      <c r="B227" s="177" t="s">
        <v>301</v>
      </c>
      <c r="C227" s="177" t="s">
        <v>369</v>
      </c>
      <c r="D227" s="333" t="s">
        <v>431</v>
      </c>
      <c r="E227" s="354">
        <v>9070397</v>
      </c>
      <c r="F227" s="158" t="s">
        <v>507</v>
      </c>
      <c r="G227" s="164"/>
      <c r="H227" s="164"/>
      <c r="I227" s="164"/>
      <c r="J227" s="164"/>
      <c r="K227" s="162"/>
      <c r="L227" s="163">
        <f t="shared" si="56"/>
        <v>0</v>
      </c>
      <c r="M227" s="164"/>
      <c r="N227" s="164"/>
      <c r="O227" s="164"/>
      <c r="P227" s="164"/>
      <c r="Q227" s="164"/>
      <c r="R227" s="164"/>
      <c r="S227" s="164"/>
      <c r="T227" s="164"/>
      <c r="U227" s="164"/>
      <c r="V227" s="164"/>
      <c r="W227" s="164"/>
      <c r="X227" s="164"/>
      <c r="Y227" s="164"/>
      <c r="Z227" s="164"/>
      <c r="AA227" s="159">
        <f t="shared" si="64"/>
        <v>0</v>
      </c>
      <c r="AB227" s="159">
        <f t="shared" si="65"/>
        <v>0</v>
      </c>
      <c r="AC227" s="164"/>
      <c r="AD227" s="164"/>
      <c r="AE227" s="164"/>
      <c r="AF227" s="164"/>
      <c r="AG227" s="159">
        <f t="shared" si="53"/>
        <v>0</v>
      </c>
      <c r="AH227" s="229">
        <f t="shared" si="54"/>
        <v>0</v>
      </c>
      <c r="AI227" s="164"/>
      <c r="AJ227" s="164"/>
      <c r="AK227" s="159">
        <f t="shared" si="66"/>
        <v>0</v>
      </c>
      <c r="AL227" s="164">
        <v>323727414</v>
      </c>
      <c r="AM227" s="164"/>
      <c r="AN227" s="164"/>
      <c r="AO227" s="164"/>
      <c r="AP227" s="159">
        <f t="shared" si="67"/>
        <v>0</v>
      </c>
      <c r="AQ227" s="164">
        <v>49414129.340000004</v>
      </c>
      <c r="AR227" s="177"/>
      <c r="AS227" s="205">
        <f t="shared" si="68"/>
        <v>373141543.34000003</v>
      </c>
      <c r="AT227" s="230">
        <f t="shared" si="69"/>
        <v>373141543.34000003</v>
      </c>
      <c r="AU227" s="231">
        <f t="shared" si="70"/>
        <v>-373141543.34000003</v>
      </c>
      <c r="AV227" s="166">
        <f t="shared" si="55"/>
        <v>0</v>
      </c>
    </row>
    <row r="228" spans="1:48">
      <c r="A228" s="155">
        <v>220</v>
      </c>
      <c r="B228" s="177" t="s">
        <v>301</v>
      </c>
      <c r="C228" s="177" t="s">
        <v>369</v>
      </c>
      <c r="D228" s="333" t="s">
        <v>432</v>
      </c>
      <c r="E228" s="354">
        <v>9070648</v>
      </c>
      <c r="F228" s="158" t="s">
        <v>507</v>
      </c>
      <c r="G228" s="167"/>
      <c r="H228" s="167"/>
      <c r="I228" s="167"/>
      <c r="J228" s="167"/>
      <c r="K228" s="167"/>
      <c r="L228" s="163">
        <f t="shared" si="56"/>
        <v>0</v>
      </c>
      <c r="M228" s="167"/>
      <c r="N228" s="167"/>
      <c r="O228" s="167"/>
      <c r="P228" s="167"/>
      <c r="Q228" s="167"/>
      <c r="R228" s="167"/>
      <c r="S228" s="167"/>
      <c r="T228" s="167"/>
      <c r="U228" s="167"/>
      <c r="V228" s="167"/>
      <c r="W228" s="167"/>
      <c r="X228" s="167"/>
      <c r="Y228" s="167"/>
      <c r="Z228" s="167"/>
      <c r="AA228" s="159">
        <f t="shared" si="64"/>
        <v>0</v>
      </c>
      <c r="AB228" s="159">
        <f t="shared" si="65"/>
        <v>0</v>
      </c>
      <c r="AC228" s="167"/>
      <c r="AD228" s="167"/>
      <c r="AE228" s="167"/>
      <c r="AF228" s="167"/>
      <c r="AG228" s="159">
        <f t="shared" si="53"/>
        <v>0</v>
      </c>
      <c r="AH228" s="229">
        <f t="shared" si="54"/>
        <v>0</v>
      </c>
      <c r="AI228" s="167"/>
      <c r="AJ228" s="167"/>
      <c r="AK228" s="159">
        <f t="shared" si="66"/>
        <v>0</v>
      </c>
      <c r="AL228" s="167">
        <v>151115274.47999999</v>
      </c>
      <c r="AM228" s="167"/>
      <c r="AN228" s="167"/>
      <c r="AO228" s="167"/>
      <c r="AP228" s="159">
        <f t="shared" si="67"/>
        <v>0</v>
      </c>
      <c r="AQ228" s="167">
        <v>4809315.5</v>
      </c>
      <c r="AR228" s="177"/>
      <c r="AS228" s="205">
        <f t="shared" si="68"/>
        <v>155924589.97999999</v>
      </c>
      <c r="AT228" s="230">
        <f t="shared" si="69"/>
        <v>155924589.97999999</v>
      </c>
      <c r="AU228" s="231">
        <f t="shared" si="70"/>
        <v>-155924589.97999999</v>
      </c>
      <c r="AV228" s="166">
        <f t="shared" si="55"/>
        <v>0</v>
      </c>
    </row>
    <row r="229" spans="1:48">
      <c r="A229" s="155">
        <v>221</v>
      </c>
      <c r="B229" s="177" t="s">
        <v>301</v>
      </c>
      <c r="C229" s="177" t="s">
        <v>369</v>
      </c>
      <c r="D229" s="333" t="s">
        <v>434</v>
      </c>
      <c r="E229" s="354">
        <v>9070532</v>
      </c>
      <c r="F229" s="158" t="s">
        <v>507</v>
      </c>
      <c r="G229" s="177"/>
      <c r="H229" s="177"/>
      <c r="I229" s="177"/>
      <c r="J229" s="177"/>
      <c r="K229" s="177"/>
      <c r="L229" s="163">
        <f t="shared" si="56"/>
        <v>0</v>
      </c>
      <c r="M229" s="177"/>
      <c r="N229" s="177"/>
      <c r="O229" s="177"/>
      <c r="P229" s="177"/>
      <c r="Q229" s="177"/>
      <c r="R229" s="177"/>
      <c r="S229" s="177"/>
      <c r="T229" s="177"/>
      <c r="U229" s="177"/>
      <c r="V229" s="177"/>
      <c r="W229" s="177"/>
      <c r="X229" s="177"/>
      <c r="Y229" s="177"/>
      <c r="Z229" s="177"/>
      <c r="AA229" s="159">
        <f t="shared" si="64"/>
        <v>0</v>
      </c>
      <c r="AB229" s="159">
        <f t="shared" si="65"/>
        <v>0</v>
      </c>
      <c r="AC229" s="177"/>
      <c r="AD229" s="177"/>
      <c r="AE229" s="177"/>
      <c r="AF229" s="177"/>
      <c r="AG229" s="159">
        <f t="shared" si="53"/>
        <v>0</v>
      </c>
      <c r="AH229" s="229">
        <f t="shared" si="54"/>
        <v>0</v>
      </c>
      <c r="AI229" s="177"/>
      <c r="AJ229" s="177"/>
      <c r="AK229" s="159">
        <f t="shared" si="66"/>
        <v>0</v>
      </c>
      <c r="AL229" s="177">
        <v>1274727450.1600001</v>
      </c>
      <c r="AM229" s="177"/>
      <c r="AN229" s="177"/>
      <c r="AO229" s="177"/>
      <c r="AP229" s="159">
        <f t="shared" si="67"/>
        <v>0</v>
      </c>
      <c r="AQ229" s="177">
        <v>251783719.16</v>
      </c>
      <c r="AR229" s="177"/>
      <c r="AS229" s="205">
        <f t="shared" si="68"/>
        <v>1526511169.3200002</v>
      </c>
      <c r="AT229" s="230">
        <f t="shared" si="69"/>
        <v>1526511169.3200002</v>
      </c>
      <c r="AU229" s="231">
        <f t="shared" si="70"/>
        <v>-1526511169.3200002</v>
      </c>
      <c r="AV229" s="166">
        <f t="shared" si="55"/>
        <v>0</v>
      </c>
    </row>
    <row r="230" spans="1:48">
      <c r="A230" s="155">
        <v>222</v>
      </c>
      <c r="B230" s="177" t="s">
        <v>301</v>
      </c>
      <c r="C230" s="177" t="s">
        <v>369</v>
      </c>
      <c r="D230" s="333" t="s">
        <v>436</v>
      </c>
      <c r="E230" s="354">
        <v>4122844</v>
      </c>
      <c r="F230" s="158" t="s">
        <v>507</v>
      </c>
      <c r="G230" s="177"/>
      <c r="H230" s="177"/>
      <c r="I230" s="177"/>
      <c r="J230" s="177"/>
      <c r="K230" s="177"/>
      <c r="L230" s="163">
        <f t="shared" si="56"/>
        <v>0</v>
      </c>
      <c r="M230" s="177"/>
      <c r="N230" s="177"/>
      <c r="O230" s="177"/>
      <c r="P230" s="177"/>
      <c r="Q230" s="177"/>
      <c r="R230" s="177"/>
      <c r="S230" s="177"/>
      <c r="T230" s="177"/>
      <c r="U230" s="177"/>
      <c r="V230" s="177"/>
      <c r="W230" s="177"/>
      <c r="X230" s="177"/>
      <c r="Y230" s="177"/>
      <c r="Z230" s="177"/>
      <c r="AA230" s="159">
        <f t="shared" si="64"/>
        <v>0</v>
      </c>
      <c r="AB230" s="159">
        <f t="shared" si="65"/>
        <v>0</v>
      </c>
      <c r="AC230" s="177"/>
      <c r="AD230" s="177"/>
      <c r="AE230" s="177"/>
      <c r="AF230" s="177"/>
      <c r="AG230" s="159">
        <f t="shared" si="53"/>
        <v>0</v>
      </c>
      <c r="AH230" s="229">
        <f t="shared" si="54"/>
        <v>0</v>
      </c>
      <c r="AI230" s="177"/>
      <c r="AJ230" s="177"/>
      <c r="AK230" s="159">
        <f t="shared" si="66"/>
        <v>0</v>
      </c>
      <c r="AL230" s="177"/>
      <c r="AM230" s="177"/>
      <c r="AN230" s="177"/>
      <c r="AO230" s="177"/>
      <c r="AP230" s="159">
        <f t="shared" si="67"/>
        <v>0</v>
      </c>
      <c r="AQ230" s="177"/>
      <c r="AR230" s="177"/>
      <c r="AS230" s="205">
        <f t="shared" si="68"/>
        <v>0</v>
      </c>
      <c r="AT230" s="230">
        <f t="shared" si="69"/>
        <v>0</v>
      </c>
      <c r="AU230" s="231">
        <f t="shared" si="70"/>
        <v>0</v>
      </c>
      <c r="AV230" s="166">
        <f t="shared" si="55"/>
        <v>0</v>
      </c>
    </row>
    <row r="231" spans="1:48" ht="24.75">
      <c r="A231" s="155">
        <v>223</v>
      </c>
      <c r="B231" s="156" t="s">
        <v>301</v>
      </c>
      <c r="C231" s="157" t="s">
        <v>369</v>
      </c>
      <c r="D231" s="176" t="s">
        <v>437</v>
      </c>
      <c r="E231" s="354">
        <v>4123379</v>
      </c>
      <c r="F231" s="158" t="s">
        <v>507</v>
      </c>
      <c r="G231" s="159"/>
      <c r="H231" s="159"/>
      <c r="I231" s="159"/>
      <c r="J231" s="159"/>
      <c r="K231" s="159"/>
      <c r="L231" s="163">
        <f t="shared" si="56"/>
        <v>0</v>
      </c>
      <c r="M231" s="159"/>
      <c r="N231" s="159"/>
      <c r="O231" s="159"/>
      <c r="P231" s="174"/>
      <c r="Q231" s="159"/>
      <c r="R231" s="159"/>
      <c r="S231" s="159"/>
      <c r="T231" s="159"/>
      <c r="U231" s="159"/>
      <c r="V231" s="159"/>
      <c r="W231" s="159"/>
      <c r="X231" s="159"/>
      <c r="Y231" s="159"/>
      <c r="Z231" s="159"/>
      <c r="AA231" s="159">
        <f t="shared" si="64"/>
        <v>0</v>
      </c>
      <c r="AB231" s="159">
        <f t="shared" si="65"/>
        <v>0</v>
      </c>
      <c r="AC231" s="159"/>
      <c r="AD231" s="159"/>
      <c r="AE231" s="159"/>
      <c r="AF231" s="178"/>
      <c r="AG231" s="159">
        <f t="shared" si="53"/>
        <v>0</v>
      </c>
      <c r="AH231" s="229">
        <f t="shared" si="54"/>
        <v>0</v>
      </c>
      <c r="AI231" s="159"/>
      <c r="AJ231" s="159"/>
      <c r="AK231" s="159">
        <f t="shared" si="66"/>
        <v>0</v>
      </c>
      <c r="AL231" s="159"/>
      <c r="AM231" s="178"/>
      <c r="AN231" s="159"/>
      <c r="AO231" s="159"/>
      <c r="AP231" s="159">
        <f t="shared" si="67"/>
        <v>0</v>
      </c>
      <c r="AQ231" s="159"/>
      <c r="AR231" s="178"/>
      <c r="AS231" s="205">
        <f t="shared" si="68"/>
        <v>0</v>
      </c>
      <c r="AT231" s="230">
        <f t="shared" si="69"/>
        <v>0</v>
      </c>
      <c r="AU231" s="231">
        <f t="shared" si="70"/>
        <v>0</v>
      </c>
      <c r="AV231" s="166">
        <f t="shared" si="55"/>
        <v>0</v>
      </c>
    </row>
    <row r="232" spans="1:48" ht="24.75">
      <c r="A232" s="155">
        <v>224</v>
      </c>
      <c r="B232" s="156" t="s">
        <v>301</v>
      </c>
      <c r="C232" s="157" t="s">
        <v>394</v>
      </c>
      <c r="D232" s="176" t="s">
        <v>397</v>
      </c>
      <c r="E232" s="354">
        <v>4125444</v>
      </c>
      <c r="F232" s="158" t="s">
        <v>507</v>
      </c>
      <c r="G232" s="162"/>
      <c r="H232" s="162"/>
      <c r="I232" s="162"/>
      <c r="J232" s="162"/>
      <c r="K232" s="162"/>
      <c r="L232" s="163">
        <f t="shared" si="56"/>
        <v>0</v>
      </c>
      <c r="M232" s="162"/>
      <c r="N232" s="162"/>
      <c r="O232" s="162"/>
      <c r="P232" s="162"/>
      <c r="Q232" s="162"/>
      <c r="R232" s="162"/>
      <c r="S232" s="162"/>
      <c r="T232" s="162"/>
      <c r="U232" s="162"/>
      <c r="V232" s="162"/>
      <c r="W232" s="162"/>
      <c r="X232" s="162"/>
      <c r="Y232" s="162"/>
      <c r="Z232" s="162"/>
      <c r="AA232" s="159">
        <f t="shared" si="51"/>
        <v>0</v>
      </c>
      <c r="AB232" s="159">
        <f t="shared" si="47"/>
        <v>0</v>
      </c>
      <c r="AC232" s="162"/>
      <c r="AD232" s="162"/>
      <c r="AE232" s="162"/>
      <c r="AF232" s="162"/>
      <c r="AG232" s="159">
        <f t="shared" si="53"/>
        <v>0</v>
      </c>
      <c r="AH232" s="159">
        <f t="shared" si="54"/>
        <v>0</v>
      </c>
      <c r="AI232" s="162"/>
      <c r="AJ232" s="162"/>
      <c r="AK232" s="159">
        <f t="shared" si="46"/>
        <v>0</v>
      </c>
      <c r="AL232" s="162">
        <v>68009021</v>
      </c>
      <c r="AM232" s="162"/>
      <c r="AN232" s="162"/>
      <c r="AO232" s="162"/>
      <c r="AP232" s="159">
        <f t="shared" si="52"/>
        <v>0</v>
      </c>
      <c r="AQ232" s="162">
        <v>124990</v>
      </c>
      <c r="AR232" s="159"/>
      <c r="AS232" s="159">
        <f t="shared" si="48"/>
        <v>68134011</v>
      </c>
      <c r="AT232" s="159">
        <f t="shared" si="69"/>
        <v>68134011</v>
      </c>
      <c r="AU232" s="165">
        <f t="shared" si="50"/>
        <v>-68134011</v>
      </c>
      <c r="AV232" s="166">
        <f t="shared" si="55"/>
        <v>0</v>
      </c>
    </row>
    <row r="233" spans="1:48" ht="24.75">
      <c r="A233" s="155">
        <v>225</v>
      </c>
      <c r="B233" s="156" t="s">
        <v>301</v>
      </c>
      <c r="C233" s="157" t="s">
        <v>394</v>
      </c>
      <c r="D233" s="176" t="s">
        <v>399</v>
      </c>
      <c r="E233" s="354" t="s">
        <v>511</v>
      </c>
      <c r="F233" s="158" t="s">
        <v>507</v>
      </c>
      <c r="G233" s="164"/>
      <c r="H233" s="164"/>
      <c r="I233" s="164"/>
      <c r="J233" s="164"/>
      <c r="K233" s="162"/>
      <c r="L233" s="163">
        <f t="shared" si="56"/>
        <v>0</v>
      </c>
      <c r="M233" s="164"/>
      <c r="N233" s="164"/>
      <c r="O233" s="164"/>
      <c r="P233" s="164"/>
      <c r="Q233" s="164"/>
      <c r="R233" s="164"/>
      <c r="S233" s="164"/>
      <c r="T233" s="164"/>
      <c r="U233" s="164"/>
      <c r="V233" s="164"/>
      <c r="W233" s="164"/>
      <c r="X233" s="164"/>
      <c r="Y233" s="164"/>
      <c r="Z233" s="164"/>
      <c r="AA233" s="159">
        <f t="shared" si="51"/>
        <v>0</v>
      </c>
      <c r="AB233" s="159">
        <f t="shared" si="47"/>
        <v>0</v>
      </c>
      <c r="AC233" s="164"/>
      <c r="AD233" s="164"/>
      <c r="AE233" s="164"/>
      <c r="AF233" s="164"/>
      <c r="AG233" s="159">
        <f t="shared" si="53"/>
        <v>0</v>
      </c>
      <c r="AH233" s="159">
        <f t="shared" si="54"/>
        <v>0</v>
      </c>
      <c r="AI233" s="164"/>
      <c r="AJ233" s="164"/>
      <c r="AK233" s="159">
        <f t="shared" si="46"/>
        <v>0</v>
      </c>
      <c r="AL233" s="164">
        <v>123936436</v>
      </c>
      <c r="AM233" s="164"/>
      <c r="AN233" s="164"/>
      <c r="AO233" s="164"/>
      <c r="AP233" s="159">
        <f t="shared" si="52"/>
        <v>0</v>
      </c>
      <c r="AQ233" s="164">
        <v>3210167</v>
      </c>
      <c r="AR233" s="159"/>
      <c r="AS233" s="159">
        <f t="shared" si="48"/>
        <v>127146603</v>
      </c>
      <c r="AT233" s="159">
        <f t="shared" si="49"/>
        <v>127146603</v>
      </c>
      <c r="AU233" s="199">
        <f t="shared" si="50"/>
        <v>-127146603</v>
      </c>
      <c r="AV233" s="166">
        <f t="shared" si="55"/>
        <v>0</v>
      </c>
    </row>
    <row r="234" spans="1:48">
      <c r="A234" s="155">
        <v>226</v>
      </c>
      <c r="B234" s="156" t="s">
        <v>301</v>
      </c>
      <c r="C234" s="157" t="s">
        <v>394</v>
      </c>
      <c r="D234" s="176" t="s">
        <v>400</v>
      </c>
      <c r="E234" s="354">
        <v>9071032</v>
      </c>
      <c r="F234" s="158" t="s">
        <v>507</v>
      </c>
      <c r="G234" s="167"/>
      <c r="H234" s="167"/>
      <c r="I234" s="167"/>
      <c r="J234" s="167"/>
      <c r="K234" s="167"/>
      <c r="L234" s="163">
        <f t="shared" si="56"/>
        <v>0</v>
      </c>
      <c r="M234" s="167"/>
      <c r="N234" s="167"/>
      <c r="O234" s="167"/>
      <c r="P234" s="167"/>
      <c r="Q234" s="167"/>
      <c r="R234" s="167"/>
      <c r="S234" s="167"/>
      <c r="T234" s="167"/>
      <c r="U234" s="167"/>
      <c r="V234" s="167"/>
      <c r="W234" s="167"/>
      <c r="X234" s="167"/>
      <c r="Y234" s="167"/>
      <c r="Z234" s="167"/>
      <c r="AA234" s="159">
        <f t="shared" si="51"/>
        <v>0</v>
      </c>
      <c r="AB234" s="159">
        <f t="shared" si="47"/>
        <v>0</v>
      </c>
      <c r="AC234" s="167"/>
      <c r="AD234" s="167"/>
      <c r="AE234" s="167"/>
      <c r="AF234" s="167"/>
      <c r="AG234" s="159">
        <f t="shared" si="53"/>
        <v>0</v>
      </c>
      <c r="AH234" s="159">
        <f t="shared" si="54"/>
        <v>0</v>
      </c>
      <c r="AI234" s="167"/>
      <c r="AJ234" s="167"/>
      <c r="AK234" s="159">
        <f t="shared" si="46"/>
        <v>0</v>
      </c>
      <c r="AL234" s="167">
        <v>1169306079</v>
      </c>
      <c r="AM234" s="167"/>
      <c r="AN234" s="167"/>
      <c r="AO234" s="167"/>
      <c r="AP234" s="159">
        <f t="shared" si="52"/>
        <v>0</v>
      </c>
      <c r="AQ234" s="167">
        <v>316607522.83999997</v>
      </c>
      <c r="AR234" s="159"/>
      <c r="AS234" s="159">
        <f t="shared" si="48"/>
        <v>1485913601.8399999</v>
      </c>
      <c r="AT234" s="159">
        <f t="shared" si="49"/>
        <v>1485913601.8399999</v>
      </c>
      <c r="AU234" s="165">
        <f t="shared" si="50"/>
        <v>-1485913601.8399999</v>
      </c>
      <c r="AV234" s="166">
        <f t="shared" si="55"/>
        <v>0</v>
      </c>
    </row>
    <row r="235" spans="1:48">
      <c r="A235" s="155">
        <v>227</v>
      </c>
      <c r="B235" s="156" t="s">
        <v>301</v>
      </c>
      <c r="C235" s="157" t="s">
        <v>394</v>
      </c>
      <c r="D235" s="176" t="s">
        <v>401</v>
      </c>
      <c r="E235" s="354">
        <v>9070451</v>
      </c>
      <c r="F235" s="158" t="s">
        <v>507</v>
      </c>
      <c r="G235" s="164"/>
      <c r="H235" s="164"/>
      <c r="I235" s="164"/>
      <c r="J235" s="164"/>
      <c r="K235" s="162"/>
      <c r="L235" s="163">
        <f t="shared" si="56"/>
        <v>0</v>
      </c>
      <c r="M235" s="164"/>
      <c r="N235" s="164"/>
      <c r="O235" s="164"/>
      <c r="P235" s="164"/>
      <c r="Q235" s="164"/>
      <c r="R235" s="164"/>
      <c r="S235" s="164"/>
      <c r="T235" s="164"/>
      <c r="U235" s="164"/>
      <c r="V235" s="164"/>
      <c r="W235" s="164"/>
      <c r="X235" s="164"/>
      <c r="Y235" s="164"/>
      <c r="Z235" s="164"/>
      <c r="AA235" s="159">
        <f t="shared" si="51"/>
        <v>0</v>
      </c>
      <c r="AB235" s="159">
        <f t="shared" si="47"/>
        <v>0</v>
      </c>
      <c r="AC235" s="164"/>
      <c r="AD235" s="164"/>
      <c r="AE235" s="164"/>
      <c r="AF235" s="164"/>
      <c r="AG235" s="159">
        <f t="shared" si="53"/>
        <v>0</v>
      </c>
      <c r="AH235" s="159">
        <f t="shared" si="54"/>
        <v>0</v>
      </c>
      <c r="AI235" s="185"/>
      <c r="AJ235" s="164"/>
      <c r="AK235" s="159">
        <f t="shared" si="46"/>
        <v>0</v>
      </c>
      <c r="AL235" s="164">
        <v>121331633.5</v>
      </c>
      <c r="AM235" s="164"/>
      <c r="AN235" s="164"/>
      <c r="AO235" s="164"/>
      <c r="AP235" s="159">
        <f t="shared" si="52"/>
        <v>0</v>
      </c>
      <c r="AQ235" s="164">
        <v>784466472.83000004</v>
      </c>
      <c r="AR235" s="159"/>
      <c r="AS235" s="159">
        <f t="shared" si="48"/>
        <v>905798106.33000004</v>
      </c>
      <c r="AT235" s="159">
        <f t="shared" si="49"/>
        <v>905798106.33000004</v>
      </c>
      <c r="AU235" s="165">
        <f t="shared" si="50"/>
        <v>-905798106.33000004</v>
      </c>
      <c r="AV235" s="166">
        <f t="shared" si="55"/>
        <v>0</v>
      </c>
    </row>
    <row r="236" spans="1:48">
      <c r="A236" s="155">
        <v>228</v>
      </c>
      <c r="B236" s="156" t="s">
        <v>301</v>
      </c>
      <c r="C236" s="157" t="s">
        <v>394</v>
      </c>
      <c r="D236" s="176" t="s">
        <v>402</v>
      </c>
      <c r="E236" s="354">
        <v>9070478</v>
      </c>
      <c r="F236" s="158" t="s">
        <v>507</v>
      </c>
      <c r="G236" s="164"/>
      <c r="H236" s="164"/>
      <c r="I236" s="164"/>
      <c r="J236" s="164"/>
      <c r="K236" s="162"/>
      <c r="L236" s="163">
        <f t="shared" si="56"/>
        <v>0</v>
      </c>
      <c r="M236" s="164"/>
      <c r="N236" s="164"/>
      <c r="O236" s="164"/>
      <c r="P236" s="164"/>
      <c r="Q236" s="164"/>
      <c r="R236" s="164"/>
      <c r="S236" s="164"/>
      <c r="T236" s="164"/>
      <c r="U236" s="164"/>
      <c r="V236" s="164"/>
      <c r="W236" s="164"/>
      <c r="X236" s="164"/>
      <c r="Y236" s="164"/>
      <c r="Z236" s="164"/>
      <c r="AA236" s="159">
        <f t="shared" si="51"/>
        <v>0</v>
      </c>
      <c r="AB236" s="159">
        <f t="shared" si="47"/>
        <v>0</v>
      </c>
      <c r="AC236" s="164"/>
      <c r="AD236" s="164"/>
      <c r="AE236" s="164"/>
      <c r="AF236" s="164"/>
      <c r="AG236" s="159">
        <f t="shared" si="53"/>
        <v>0</v>
      </c>
      <c r="AH236" s="159">
        <f t="shared" si="54"/>
        <v>0</v>
      </c>
      <c r="AI236" s="185"/>
      <c r="AJ236" s="164"/>
      <c r="AK236" s="159">
        <f t="shared" si="46"/>
        <v>0</v>
      </c>
      <c r="AL236" s="164">
        <v>701482753.90999997</v>
      </c>
      <c r="AM236" s="164"/>
      <c r="AN236" s="164"/>
      <c r="AO236" s="164"/>
      <c r="AP236" s="159">
        <f t="shared" si="52"/>
        <v>0</v>
      </c>
      <c r="AQ236" s="164">
        <v>201596</v>
      </c>
      <c r="AR236" s="159"/>
      <c r="AS236" s="159">
        <f t="shared" si="48"/>
        <v>701684349.90999997</v>
      </c>
      <c r="AT236" s="159">
        <f t="shared" si="49"/>
        <v>701684349.90999997</v>
      </c>
      <c r="AU236" s="165">
        <f t="shared" si="50"/>
        <v>-701684349.90999997</v>
      </c>
      <c r="AV236" s="166">
        <f t="shared" si="55"/>
        <v>0</v>
      </c>
    </row>
    <row r="237" spans="1:48">
      <c r="A237" s="155">
        <v>229</v>
      </c>
      <c r="B237" s="156" t="s">
        <v>301</v>
      </c>
      <c r="C237" s="157" t="s">
        <v>394</v>
      </c>
      <c r="D237" s="176" t="s">
        <v>403</v>
      </c>
      <c r="E237" s="354">
        <v>9070524</v>
      </c>
      <c r="F237" s="158" t="s">
        <v>507</v>
      </c>
      <c r="G237" s="164"/>
      <c r="H237" s="164"/>
      <c r="I237" s="164"/>
      <c r="J237" s="164"/>
      <c r="K237" s="162"/>
      <c r="L237" s="163">
        <f t="shared" si="56"/>
        <v>0</v>
      </c>
      <c r="M237" s="164"/>
      <c r="N237" s="164"/>
      <c r="O237" s="164"/>
      <c r="P237" s="164"/>
      <c r="Q237" s="164"/>
      <c r="R237" s="164"/>
      <c r="S237" s="164"/>
      <c r="T237" s="164"/>
      <c r="U237" s="164"/>
      <c r="V237" s="164"/>
      <c r="W237" s="164"/>
      <c r="X237" s="164"/>
      <c r="Y237" s="164"/>
      <c r="Z237" s="164"/>
      <c r="AA237" s="159">
        <f t="shared" si="51"/>
        <v>0</v>
      </c>
      <c r="AB237" s="159">
        <f t="shared" si="47"/>
        <v>0</v>
      </c>
      <c r="AC237" s="164"/>
      <c r="AD237" s="164"/>
      <c r="AE237" s="164"/>
      <c r="AF237" s="164"/>
      <c r="AG237" s="159">
        <f t="shared" si="53"/>
        <v>0</v>
      </c>
      <c r="AH237" s="159">
        <f t="shared" si="54"/>
        <v>0</v>
      </c>
      <c r="AI237" s="185"/>
      <c r="AJ237" s="164"/>
      <c r="AK237" s="159">
        <f t="shared" si="46"/>
        <v>0</v>
      </c>
      <c r="AL237" s="164">
        <v>525345915.31</v>
      </c>
      <c r="AM237" s="164"/>
      <c r="AN237" s="164"/>
      <c r="AO237" s="164"/>
      <c r="AP237" s="159">
        <f t="shared" si="52"/>
        <v>0</v>
      </c>
      <c r="AQ237" s="164">
        <v>280542434.48000002</v>
      </c>
      <c r="AR237" s="159"/>
      <c r="AS237" s="159">
        <f t="shared" si="48"/>
        <v>805888349.78999996</v>
      </c>
      <c r="AT237" s="159">
        <f t="shared" si="49"/>
        <v>805888349.78999996</v>
      </c>
      <c r="AU237" s="165">
        <f t="shared" si="50"/>
        <v>-805888349.78999996</v>
      </c>
      <c r="AV237" s="166">
        <f t="shared" si="55"/>
        <v>0</v>
      </c>
    </row>
    <row r="238" spans="1:48">
      <c r="A238" s="155">
        <v>230</v>
      </c>
      <c r="B238" s="156" t="s">
        <v>301</v>
      </c>
      <c r="C238" s="173" t="s">
        <v>394</v>
      </c>
      <c r="D238" s="186" t="s">
        <v>409</v>
      </c>
      <c r="E238" s="354">
        <v>2496569</v>
      </c>
      <c r="F238" s="158" t="s">
        <v>507</v>
      </c>
      <c r="G238" s="162"/>
      <c r="H238" s="162"/>
      <c r="I238" s="162"/>
      <c r="J238" s="162"/>
      <c r="K238" s="162"/>
      <c r="L238" s="163">
        <f t="shared" si="56"/>
        <v>0</v>
      </c>
      <c r="M238" s="162"/>
      <c r="N238" s="162"/>
      <c r="O238" s="162"/>
      <c r="P238" s="162"/>
      <c r="Q238" s="162"/>
      <c r="R238" s="162"/>
      <c r="S238" s="162"/>
      <c r="T238" s="162"/>
      <c r="U238" s="162"/>
      <c r="V238" s="162"/>
      <c r="W238" s="162"/>
      <c r="X238" s="162"/>
      <c r="Y238" s="162"/>
      <c r="Z238" s="162"/>
      <c r="AA238" s="159">
        <f t="shared" si="51"/>
        <v>0</v>
      </c>
      <c r="AB238" s="159">
        <f t="shared" si="47"/>
        <v>0</v>
      </c>
      <c r="AC238" s="162"/>
      <c r="AD238" s="162"/>
      <c r="AE238" s="162"/>
      <c r="AF238" s="162"/>
      <c r="AG238" s="159">
        <f t="shared" si="53"/>
        <v>0</v>
      </c>
      <c r="AH238" s="159">
        <f t="shared" si="54"/>
        <v>0</v>
      </c>
      <c r="AI238" s="184"/>
      <c r="AJ238" s="162"/>
      <c r="AK238" s="159">
        <f t="shared" si="46"/>
        <v>0</v>
      </c>
      <c r="AL238" s="162">
        <v>16800000000</v>
      </c>
      <c r="AM238" s="162"/>
      <c r="AN238" s="162"/>
      <c r="AO238" s="162"/>
      <c r="AP238" s="159">
        <f>AN238+AO238</f>
        <v>0</v>
      </c>
      <c r="AQ238" s="162">
        <v>1847265287.97</v>
      </c>
      <c r="AR238" s="159">
        <v>1083080309.3</v>
      </c>
      <c r="AS238" s="159">
        <f t="shared" ref="AS238:AS242" si="71">AL238+AM238+AP238+AQ238+AR238</f>
        <v>19730345597.27</v>
      </c>
      <c r="AT238" s="159">
        <f t="shared" ref="AT238:AT242" si="72">AS238+AK238</f>
        <v>19730345597.27</v>
      </c>
      <c r="AU238" s="204">
        <f t="shared" ref="AU238:AU242" si="73">AH238-AT238</f>
        <v>-19730345597.27</v>
      </c>
      <c r="AV238" s="166">
        <f t="shared" si="55"/>
        <v>0</v>
      </c>
    </row>
    <row r="239" spans="1:48">
      <c r="A239" s="155">
        <v>231</v>
      </c>
      <c r="B239" s="156" t="s">
        <v>301</v>
      </c>
      <c r="C239" s="173" t="s">
        <v>394</v>
      </c>
      <c r="D239" s="336" t="s">
        <v>410</v>
      </c>
      <c r="E239" s="354">
        <v>2110067</v>
      </c>
      <c r="F239" s="158" t="s">
        <v>507</v>
      </c>
      <c r="G239" s="162"/>
      <c r="H239" s="162"/>
      <c r="I239" s="162"/>
      <c r="J239" s="162"/>
      <c r="K239" s="162"/>
      <c r="L239" s="163">
        <f t="shared" si="56"/>
        <v>0</v>
      </c>
      <c r="M239" s="162"/>
      <c r="N239" s="162"/>
      <c r="O239" s="162"/>
      <c r="P239" s="162"/>
      <c r="Q239" s="162"/>
      <c r="R239" s="162"/>
      <c r="S239" s="162"/>
      <c r="T239" s="162"/>
      <c r="U239" s="162"/>
      <c r="V239" s="162"/>
      <c r="W239" s="162"/>
      <c r="X239" s="162"/>
      <c r="Y239" s="162"/>
      <c r="Z239" s="162"/>
      <c r="AA239" s="159">
        <f>N239+P239+R239+T239+V239+W239+X239+Y239</f>
        <v>0</v>
      </c>
      <c r="AB239" s="159">
        <f>O239+Q239+S239+U239+Z239</f>
        <v>0</v>
      </c>
      <c r="AC239" s="162"/>
      <c r="AD239" s="162"/>
      <c r="AE239" s="162"/>
      <c r="AF239" s="162"/>
      <c r="AG239" s="159">
        <f t="shared" si="53"/>
        <v>0</v>
      </c>
      <c r="AH239" s="159">
        <f t="shared" si="54"/>
        <v>0</v>
      </c>
      <c r="AI239" s="184"/>
      <c r="AJ239" s="162"/>
      <c r="AK239" s="159">
        <f>AI239+AJ239</f>
        <v>0</v>
      </c>
      <c r="AL239" s="162">
        <v>1750882165</v>
      </c>
      <c r="AM239" s="162"/>
      <c r="AN239" s="162"/>
      <c r="AO239" s="162"/>
      <c r="AP239" s="159">
        <f>AN239+AO239</f>
        <v>0</v>
      </c>
      <c r="AQ239" s="162">
        <v>387584894.47000003</v>
      </c>
      <c r="AR239" s="159"/>
      <c r="AS239" s="159">
        <f>AL239+AM239+AP239+AQ239+AR239</f>
        <v>2138467059.47</v>
      </c>
      <c r="AT239" s="159">
        <f>AS239+AK239</f>
        <v>2138467059.47</v>
      </c>
      <c r="AU239" s="204">
        <f t="shared" si="73"/>
        <v>-2138467059.47</v>
      </c>
      <c r="AV239" s="166">
        <f t="shared" si="55"/>
        <v>0</v>
      </c>
    </row>
    <row r="240" spans="1:48">
      <c r="A240" s="155">
        <v>232</v>
      </c>
      <c r="B240" s="156" t="s">
        <v>301</v>
      </c>
      <c r="C240" s="173" t="s">
        <v>394</v>
      </c>
      <c r="D240" s="186" t="s">
        <v>411</v>
      </c>
      <c r="E240" s="354">
        <v>2034859</v>
      </c>
      <c r="F240" s="158" t="s">
        <v>507</v>
      </c>
      <c r="G240" s="162"/>
      <c r="H240" s="162"/>
      <c r="I240" s="162"/>
      <c r="J240" s="162"/>
      <c r="K240" s="162"/>
      <c r="L240" s="163">
        <f t="shared" si="56"/>
        <v>0</v>
      </c>
      <c r="M240" s="162"/>
      <c r="N240" s="162"/>
      <c r="O240" s="162"/>
      <c r="P240" s="162"/>
      <c r="Q240" s="162"/>
      <c r="R240" s="162"/>
      <c r="S240" s="162"/>
      <c r="T240" s="162"/>
      <c r="U240" s="162"/>
      <c r="V240" s="162"/>
      <c r="W240" s="162"/>
      <c r="X240" s="162"/>
      <c r="Y240" s="162"/>
      <c r="Z240" s="162"/>
      <c r="AA240" s="159">
        <f t="shared" si="51"/>
        <v>0</v>
      </c>
      <c r="AB240" s="159">
        <f>O240+Q240+S240+U240+Z240</f>
        <v>0</v>
      </c>
      <c r="AC240" s="162"/>
      <c r="AD240" s="162"/>
      <c r="AE240" s="162"/>
      <c r="AF240" s="162"/>
      <c r="AG240" s="159">
        <f t="shared" si="53"/>
        <v>0</v>
      </c>
      <c r="AH240" s="159">
        <f t="shared" si="54"/>
        <v>0</v>
      </c>
      <c r="AI240" s="184"/>
      <c r="AJ240" s="162"/>
      <c r="AK240" s="159">
        <f t="shared" si="46"/>
        <v>0</v>
      </c>
      <c r="AL240" s="162">
        <v>42310722</v>
      </c>
      <c r="AM240" s="162">
        <v>40651478</v>
      </c>
      <c r="AN240" s="162"/>
      <c r="AO240" s="162"/>
      <c r="AP240" s="159">
        <f t="shared" si="52"/>
        <v>0</v>
      </c>
      <c r="AQ240" s="162">
        <v>816691685.79999995</v>
      </c>
      <c r="AR240" s="178">
        <v>202833326.81</v>
      </c>
      <c r="AS240" s="205">
        <f t="shared" si="71"/>
        <v>1102487212.6099999</v>
      </c>
      <c r="AT240" s="205">
        <f t="shared" si="72"/>
        <v>1102487212.6099999</v>
      </c>
      <c r="AU240" s="204">
        <f t="shared" si="73"/>
        <v>-1102487212.6099999</v>
      </c>
      <c r="AV240" s="166">
        <f t="shared" si="55"/>
        <v>0</v>
      </c>
    </row>
    <row r="241" spans="1:48" ht="24.75" customHeight="1">
      <c r="A241" s="155">
        <v>233</v>
      </c>
      <c r="B241" s="156" t="s">
        <v>301</v>
      </c>
      <c r="C241" s="173" t="s">
        <v>394</v>
      </c>
      <c r="D241" s="186" t="s">
        <v>412</v>
      </c>
      <c r="E241" s="341"/>
      <c r="F241" s="158" t="s">
        <v>507</v>
      </c>
      <c r="G241" s="206"/>
      <c r="H241" s="206"/>
      <c r="I241" s="206"/>
      <c r="J241" s="206"/>
      <c r="K241" s="206"/>
      <c r="L241" s="163">
        <f t="shared" si="56"/>
        <v>0</v>
      </c>
      <c r="M241" s="206"/>
      <c r="N241" s="207"/>
      <c r="O241" s="207"/>
      <c r="P241" s="206"/>
      <c r="Q241" s="206"/>
      <c r="R241" s="206"/>
      <c r="S241" s="206"/>
      <c r="T241" s="208"/>
      <c r="U241" s="206"/>
      <c r="V241" s="209"/>
      <c r="W241" s="209"/>
      <c r="X241" s="206"/>
      <c r="Y241" s="209"/>
      <c r="Z241" s="206"/>
      <c r="AA241" s="210">
        <f t="shared" si="51"/>
        <v>0</v>
      </c>
      <c r="AB241" s="211">
        <f t="shared" si="47"/>
        <v>0</v>
      </c>
      <c r="AC241" s="206"/>
      <c r="AD241" s="209"/>
      <c r="AE241" s="209"/>
      <c r="AF241" s="206"/>
      <c r="AG241" s="211">
        <f t="shared" si="53"/>
        <v>0</v>
      </c>
      <c r="AH241" s="212">
        <f t="shared" si="54"/>
        <v>0</v>
      </c>
      <c r="AI241" s="209"/>
      <c r="AJ241" s="209"/>
      <c r="AK241" s="213">
        <f t="shared" si="46"/>
        <v>0</v>
      </c>
      <c r="AL241" s="208">
        <v>3825103</v>
      </c>
      <c r="AM241" s="206"/>
      <c r="AN241" s="206"/>
      <c r="AO241" s="206"/>
      <c r="AP241" s="214">
        <f t="shared" si="52"/>
        <v>0</v>
      </c>
      <c r="AQ241" s="206"/>
      <c r="AR241" s="206"/>
      <c r="AS241" s="211">
        <f t="shared" si="71"/>
        <v>3825103</v>
      </c>
      <c r="AT241" s="211">
        <f t="shared" si="72"/>
        <v>3825103</v>
      </c>
      <c r="AU241" s="204">
        <f t="shared" si="73"/>
        <v>-3825103</v>
      </c>
      <c r="AV241" s="166">
        <f t="shared" si="55"/>
        <v>0</v>
      </c>
    </row>
    <row r="242" spans="1:48" ht="16.5" customHeight="1">
      <c r="A242" s="155">
        <v>234</v>
      </c>
      <c r="B242" s="156" t="s">
        <v>301</v>
      </c>
      <c r="C242" s="173" t="s">
        <v>394</v>
      </c>
      <c r="D242" s="337" t="s">
        <v>414</v>
      </c>
      <c r="E242" s="354">
        <v>4126181</v>
      </c>
      <c r="F242" s="158" t="s">
        <v>507</v>
      </c>
      <c r="G242" s="162"/>
      <c r="H242" s="162"/>
      <c r="I242" s="162"/>
      <c r="J242" s="162"/>
      <c r="K242" s="162"/>
      <c r="L242" s="163">
        <f t="shared" si="56"/>
        <v>0</v>
      </c>
      <c r="M242" s="162"/>
      <c r="N242" s="162"/>
      <c r="O242" s="162"/>
      <c r="P242" s="162"/>
      <c r="Q242" s="162"/>
      <c r="R242" s="162"/>
      <c r="S242" s="162"/>
      <c r="T242" s="162"/>
      <c r="U242" s="162"/>
      <c r="V242" s="162"/>
      <c r="W242" s="162"/>
      <c r="X242" s="162"/>
      <c r="Y242" s="162"/>
      <c r="Z242" s="162"/>
      <c r="AA242" s="159">
        <f t="shared" si="51"/>
        <v>0</v>
      </c>
      <c r="AB242" s="159">
        <f t="shared" si="47"/>
        <v>0</v>
      </c>
      <c r="AC242" s="162"/>
      <c r="AD242" s="162"/>
      <c r="AE242" s="162"/>
      <c r="AF242" s="162"/>
      <c r="AG242" s="159">
        <f t="shared" si="53"/>
        <v>0</v>
      </c>
      <c r="AH242" s="159">
        <f t="shared" si="54"/>
        <v>0</v>
      </c>
      <c r="AI242" s="162"/>
      <c r="AJ242" s="162"/>
      <c r="AK242" s="159">
        <f t="shared" si="46"/>
        <v>0</v>
      </c>
      <c r="AL242" s="162">
        <v>64414600</v>
      </c>
      <c r="AM242" s="162"/>
      <c r="AN242" s="162"/>
      <c r="AO242" s="162"/>
      <c r="AP242" s="159">
        <f t="shared" si="52"/>
        <v>0</v>
      </c>
      <c r="AQ242" s="162"/>
      <c r="AR242" s="159">
        <v>27293875</v>
      </c>
      <c r="AS242" s="159">
        <f t="shared" si="71"/>
        <v>91708475</v>
      </c>
      <c r="AT242" s="159">
        <f t="shared" si="72"/>
        <v>91708475</v>
      </c>
      <c r="AU242" s="204">
        <f t="shared" si="73"/>
        <v>-91708475</v>
      </c>
      <c r="AV242" s="166">
        <f t="shared" si="55"/>
        <v>0</v>
      </c>
    </row>
    <row r="243" spans="1:48">
      <c r="A243" s="155">
        <v>235</v>
      </c>
      <c r="B243" s="239" t="s">
        <v>438</v>
      </c>
      <c r="C243" s="173" t="s">
        <v>394</v>
      </c>
      <c r="D243" s="338" t="s">
        <v>502</v>
      </c>
      <c r="E243" s="359"/>
      <c r="F243" s="158" t="s">
        <v>507</v>
      </c>
      <c r="G243" s="360"/>
      <c r="H243" s="360"/>
      <c r="I243" s="360"/>
      <c r="J243" s="360"/>
      <c r="K243" s="360"/>
      <c r="L243" s="163">
        <f t="shared" si="56"/>
        <v>0</v>
      </c>
      <c r="M243" s="360"/>
      <c r="N243" s="360"/>
      <c r="O243" s="360"/>
      <c r="P243" s="360"/>
      <c r="Q243" s="360"/>
      <c r="R243" s="360"/>
      <c r="S243" s="360"/>
      <c r="T243" s="360"/>
      <c r="U243" s="360"/>
      <c r="V243" s="360"/>
      <c r="W243" s="360"/>
      <c r="X243" s="360"/>
      <c r="Y243" s="360"/>
      <c r="Z243" s="360"/>
      <c r="AA243" s="360"/>
      <c r="AB243" s="360"/>
      <c r="AC243" s="360"/>
      <c r="AD243" s="360"/>
      <c r="AE243" s="360"/>
      <c r="AF243" s="360"/>
      <c r="AG243" s="360"/>
      <c r="AH243" s="360"/>
      <c r="AI243" s="360"/>
      <c r="AJ243" s="360"/>
      <c r="AK243" s="360"/>
      <c r="AL243" s="360"/>
      <c r="AM243" s="360"/>
      <c r="AN243" s="360"/>
      <c r="AO243" s="360"/>
      <c r="AP243" s="360"/>
      <c r="AQ243" s="360"/>
      <c r="AR243" s="360"/>
      <c r="AS243" s="360"/>
      <c r="AT243" s="360"/>
    </row>
    <row r="244" spans="1:48" ht="30">
      <c r="A244" s="155">
        <v>236</v>
      </c>
      <c r="B244" s="239" t="s">
        <v>438</v>
      </c>
      <c r="C244" s="173" t="s">
        <v>394</v>
      </c>
      <c r="D244" s="361" t="s">
        <v>504</v>
      </c>
      <c r="E244" s="359"/>
      <c r="F244" s="158" t="s">
        <v>507</v>
      </c>
      <c r="G244" s="360"/>
      <c r="H244" s="360"/>
      <c r="I244" s="360"/>
      <c r="J244" s="360"/>
      <c r="K244" s="360"/>
      <c r="L244" s="163">
        <f t="shared" si="56"/>
        <v>0</v>
      </c>
      <c r="M244" s="360"/>
      <c r="N244" s="360"/>
      <c r="O244" s="360"/>
      <c r="P244" s="360"/>
      <c r="Q244" s="360"/>
      <c r="R244" s="360"/>
      <c r="S244" s="360"/>
      <c r="T244" s="360"/>
      <c r="U244" s="360"/>
      <c r="V244" s="360"/>
      <c r="W244" s="360"/>
      <c r="X244" s="360"/>
      <c r="Y244" s="360"/>
      <c r="Z244" s="360"/>
      <c r="AA244" s="360"/>
      <c r="AB244" s="360"/>
      <c r="AC244" s="360"/>
      <c r="AD244" s="360"/>
      <c r="AE244" s="360"/>
      <c r="AF244" s="360"/>
      <c r="AG244" s="360"/>
      <c r="AH244" s="360"/>
      <c r="AI244" s="360"/>
      <c r="AJ244" s="360"/>
      <c r="AK244" s="360"/>
      <c r="AL244" s="360"/>
      <c r="AM244" s="360"/>
      <c r="AN244" s="360"/>
      <c r="AO244" s="360"/>
      <c r="AP244" s="360"/>
      <c r="AQ244" s="360"/>
      <c r="AR244" s="360"/>
      <c r="AS244" s="360"/>
      <c r="AT244" s="360"/>
    </row>
    <row r="245" spans="1:48" ht="30">
      <c r="A245" s="155">
        <v>237</v>
      </c>
      <c r="B245" s="239" t="s">
        <v>438</v>
      </c>
      <c r="C245" s="173" t="s">
        <v>394</v>
      </c>
      <c r="D245" s="361" t="s">
        <v>503</v>
      </c>
      <c r="E245" s="359"/>
      <c r="F245" s="158" t="s">
        <v>507</v>
      </c>
      <c r="G245" s="360"/>
      <c r="H245" s="360"/>
      <c r="I245" s="360"/>
      <c r="J245" s="360"/>
      <c r="K245" s="360"/>
      <c r="L245" s="163">
        <f t="shared" si="56"/>
        <v>0</v>
      </c>
      <c r="M245" s="360"/>
      <c r="N245" s="360"/>
      <c r="O245" s="360"/>
      <c r="P245" s="360"/>
      <c r="Q245" s="360"/>
      <c r="R245" s="360"/>
      <c r="S245" s="360"/>
      <c r="T245" s="360"/>
      <c r="U245" s="360"/>
      <c r="V245" s="360"/>
      <c r="W245" s="360"/>
      <c r="X245" s="360"/>
      <c r="Y245" s="360"/>
      <c r="Z245" s="360"/>
      <c r="AA245" s="360"/>
      <c r="AB245" s="360"/>
      <c r="AC245" s="360"/>
      <c r="AD245" s="360"/>
      <c r="AE245" s="374"/>
      <c r="AG245" s="360"/>
      <c r="AH245" s="360"/>
      <c r="AI245" s="360"/>
      <c r="AJ245" s="360"/>
      <c r="AK245" s="360"/>
      <c r="AL245" s="360"/>
      <c r="AM245" s="360"/>
      <c r="AN245" s="360"/>
      <c r="AO245" s="360"/>
      <c r="AP245" s="360"/>
      <c r="AQ245" s="360"/>
      <c r="AR245" s="360"/>
      <c r="AS245" s="360"/>
      <c r="AT245" s="360"/>
    </row>
    <row r="246" spans="1:48">
      <c r="A246" s="362"/>
      <c r="B246" s="216"/>
      <c r="C246" s="216"/>
      <c r="D246" s="216"/>
      <c r="E246" s="363"/>
      <c r="F246" s="158"/>
      <c r="G246" s="216">
        <f>SUM(G9:G245)</f>
        <v>0</v>
      </c>
      <c r="H246" s="216">
        <f t="shared" ref="H246:AV246" si="74">SUM(H9:H245)</f>
        <v>0</v>
      </c>
      <c r="I246" s="216">
        <f t="shared" si="74"/>
        <v>6187245.6100000003</v>
      </c>
      <c r="J246" s="216">
        <f t="shared" si="74"/>
        <v>438896243.81</v>
      </c>
      <c r="K246" s="216">
        <f t="shared" si="74"/>
        <v>0</v>
      </c>
      <c r="L246" s="216">
        <f t="shared" si="74"/>
        <v>445083489.42000002</v>
      </c>
      <c r="M246" s="216">
        <f t="shared" si="74"/>
        <v>0</v>
      </c>
      <c r="N246" s="216">
        <f t="shared" si="74"/>
        <v>3301592067.7700005</v>
      </c>
      <c r="O246" s="216">
        <f t="shared" si="74"/>
        <v>439998121.30000001</v>
      </c>
      <c r="P246" s="216">
        <f t="shared" si="74"/>
        <v>451534056.29000002</v>
      </c>
      <c r="Q246" s="216">
        <f t="shared" si="74"/>
        <v>347099339.01999998</v>
      </c>
      <c r="R246" s="216">
        <f t="shared" si="74"/>
        <v>167569434</v>
      </c>
      <c r="S246" s="216">
        <f t="shared" si="74"/>
        <v>85871565.060000002</v>
      </c>
      <c r="T246" s="216">
        <f t="shared" si="74"/>
        <v>182144963.63</v>
      </c>
      <c r="U246" s="216">
        <f t="shared" si="74"/>
        <v>86637540.760000005</v>
      </c>
      <c r="V246" s="216">
        <f t="shared" si="74"/>
        <v>20366374</v>
      </c>
      <c r="W246" s="216">
        <f t="shared" si="74"/>
        <v>60250749.100000001</v>
      </c>
      <c r="X246" s="216">
        <f t="shared" si="74"/>
        <v>0</v>
      </c>
      <c r="Y246" s="216">
        <f t="shared" si="74"/>
        <v>59882286.079999998</v>
      </c>
      <c r="Z246" s="216">
        <f t="shared" si="74"/>
        <v>17589888.02</v>
      </c>
      <c r="AA246" s="216">
        <f t="shared" si="74"/>
        <v>4243339930.8699999</v>
      </c>
      <c r="AB246" s="216">
        <f t="shared" si="74"/>
        <v>977196454.15999997</v>
      </c>
      <c r="AC246" s="216">
        <f t="shared" si="74"/>
        <v>211520797.25999999</v>
      </c>
      <c r="AD246" s="216">
        <f t="shared" si="74"/>
        <v>4639162.6100000003</v>
      </c>
      <c r="AE246" s="216"/>
      <c r="AF246" s="216">
        <f t="shared" si="74"/>
        <v>0</v>
      </c>
      <c r="AG246" s="216">
        <f t="shared" si="74"/>
        <v>3473025111.3600001</v>
      </c>
      <c r="AH246" s="216">
        <f t="shared" si="74"/>
        <v>3918108600.7799997</v>
      </c>
      <c r="AI246" s="216">
        <f t="shared" si="74"/>
        <v>64121603.670000002</v>
      </c>
      <c r="AJ246" s="216">
        <f t="shared" si="74"/>
        <v>0</v>
      </c>
      <c r="AK246" s="216">
        <f t="shared" si="74"/>
        <v>65468223.670000002</v>
      </c>
      <c r="AL246" s="216">
        <f t="shared" si="74"/>
        <v>105330310701.87997</v>
      </c>
      <c r="AM246" s="216">
        <f t="shared" si="74"/>
        <v>73746478</v>
      </c>
      <c r="AN246" s="216">
        <f t="shared" si="74"/>
        <v>262903860.78999999</v>
      </c>
      <c r="AO246" s="216">
        <f t="shared" si="74"/>
        <v>-69453821.250000015</v>
      </c>
      <c r="AP246" s="216">
        <f t="shared" si="74"/>
        <v>193450039.54000002</v>
      </c>
      <c r="AQ246" s="216">
        <f t="shared" si="74"/>
        <v>22921839910.130001</v>
      </c>
      <c r="AR246" s="216">
        <f t="shared" si="74"/>
        <v>1604320731.9699998</v>
      </c>
      <c r="AS246" s="216">
        <f t="shared" si="74"/>
        <v>136953745069.72002</v>
      </c>
      <c r="AT246" s="216">
        <f t="shared" si="74"/>
        <v>137019213293.39001</v>
      </c>
      <c r="AU246" s="216">
        <f t="shared" si="74"/>
        <v>-133101104692.61002</v>
      </c>
      <c r="AV246" s="216">
        <f t="shared" si="74"/>
        <v>4454860728.1300001</v>
      </c>
    </row>
    <row r="247" spans="1:48">
      <c r="A247" s="364"/>
      <c r="B247" s="166"/>
      <c r="C247" s="166"/>
      <c r="D247" s="166"/>
      <c r="E247" s="166"/>
      <c r="F247" s="166"/>
      <c r="G247" s="166"/>
      <c r="H247" s="166"/>
      <c r="I247" s="166"/>
      <c r="J247" s="166"/>
      <c r="K247" s="166"/>
      <c r="L247" s="166"/>
      <c r="M247" s="166"/>
      <c r="N247" s="166"/>
      <c r="O247" s="166"/>
      <c r="P247" s="166"/>
      <c r="Q247" s="166"/>
      <c r="R247" s="166"/>
      <c r="S247" s="166"/>
      <c r="T247" s="166"/>
      <c r="U247" s="166"/>
      <c r="V247" s="166"/>
      <c r="W247" s="166"/>
      <c r="X247" s="166"/>
      <c r="Y247" s="166"/>
      <c r="Z247" s="166"/>
      <c r="AA247" s="166"/>
      <c r="AB247" s="166"/>
      <c r="AC247" s="166"/>
      <c r="AD247" s="166"/>
      <c r="AE247" s="166"/>
      <c r="AF247" s="166"/>
      <c r="AG247" s="166"/>
      <c r="AH247" s="365"/>
      <c r="AI247" s="166"/>
      <c r="AJ247" s="166"/>
      <c r="AK247" s="166"/>
      <c r="AL247" s="166"/>
      <c r="AM247" s="166"/>
      <c r="AN247" s="166"/>
      <c r="AO247" s="166"/>
      <c r="AP247" s="166"/>
      <c r="AQ247" s="166"/>
      <c r="AR247" s="166"/>
      <c r="AS247" s="166"/>
      <c r="AT247" s="166"/>
      <c r="AU247" s="166"/>
      <c r="AV247" s="166"/>
    </row>
    <row r="249" spans="1:48">
      <c r="D249" s="366" t="s">
        <v>191</v>
      </c>
      <c r="E249" s="367"/>
      <c r="F249" s="367"/>
      <c r="G249" s="367"/>
      <c r="H249" s="367"/>
      <c r="I249" s="368" t="s">
        <v>192</v>
      </c>
      <c r="J249" s="367"/>
      <c r="K249" s="367"/>
      <c r="L249" s="367" t="s">
        <v>194</v>
      </c>
      <c r="M249" s="368"/>
    </row>
    <row r="250" spans="1:48">
      <c r="D250" s="367"/>
      <c r="E250" s="369"/>
      <c r="F250" s="367"/>
      <c r="G250" s="367"/>
      <c r="H250" s="367"/>
      <c r="I250" s="370" t="s">
        <v>8</v>
      </c>
      <c r="J250" s="367"/>
      <c r="K250" s="367"/>
      <c r="L250" s="370" t="s">
        <v>195</v>
      </c>
      <c r="M250" s="370"/>
    </row>
    <row r="251" spans="1:48">
      <c r="D251" s="367" t="s">
        <v>132</v>
      </c>
      <c r="E251" s="368"/>
      <c r="F251" s="367"/>
      <c r="G251" s="367"/>
      <c r="H251" s="367"/>
      <c r="I251" s="368" t="s">
        <v>193</v>
      </c>
      <c r="J251" s="367"/>
      <c r="K251" s="367"/>
      <c r="L251" s="367" t="s">
        <v>194</v>
      </c>
      <c r="M251" s="368"/>
    </row>
    <row r="252" spans="1:48">
      <c r="D252" s="367"/>
      <c r="E252" s="367"/>
      <c r="F252" s="367"/>
      <c r="G252" s="367"/>
      <c r="H252" s="367"/>
      <c r="I252" s="370" t="s">
        <v>8</v>
      </c>
      <c r="J252" s="367"/>
      <c r="K252" s="367"/>
      <c r="L252" s="370" t="s">
        <v>195</v>
      </c>
      <c r="M252" s="370"/>
    </row>
    <row r="292" spans="4:13">
      <c r="D292" s="367"/>
      <c r="E292" s="367"/>
      <c r="F292" s="367"/>
      <c r="G292" s="367"/>
      <c r="H292" s="371"/>
      <c r="I292" s="367"/>
      <c r="J292" s="367"/>
      <c r="K292" s="367"/>
      <c r="L292" s="367"/>
      <c r="M292" s="367"/>
    </row>
  </sheetData>
  <mergeCells count="31">
    <mergeCell ref="A7:A8"/>
    <mergeCell ref="B7:B8"/>
    <mergeCell ref="C7:C8"/>
    <mergeCell ref="D7:D8"/>
    <mergeCell ref="E7:E8"/>
    <mergeCell ref="F7:F8"/>
    <mergeCell ref="G7:G8"/>
    <mergeCell ref="H7:H8"/>
    <mergeCell ref="I7:I8"/>
    <mergeCell ref="J7:J8"/>
    <mergeCell ref="K7:K8"/>
    <mergeCell ref="L7:L8"/>
    <mergeCell ref="AA7:AA8"/>
    <mergeCell ref="AB7:AB8"/>
    <mergeCell ref="AC7:AC8"/>
    <mergeCell ref="AD7:AD8"/>
    <mergeCell ref="AF7:AF8"/>
    <mergeCell ref="AG7:AG8"/>
    <mergeCell ref="AH7:AH8"/>
    <mergeCell ref="AI7:AI8"/>
    <mergeCell ref="AE7:AE11"/>
    <mergeCell ref="AJ7:AJ8"/>
    <mergeCell ref="AK7:AK8"/>
    <mergeCell ref="AL7:AM7"/>
    <mergeCell ref="AN7:AN8"/>
    <mergeCell ref="AO7:AO8"/>
    <mergeCell ref="AP7:AP8"/>
    <mergeCell ref="AQ7:AQ8"/>
    <mergeCell ref="AR7:AR8"/>
    <mergeCell ref="AS7:AS8"/>
    <mergeCell ref="AT7:AT8"/>
  </mergeCells>
  <pageMargins left="0.7" right="0.7" top="0.75" bottom="0.75" header="0.3" footer="0.3"/>
  <pageSetup paperSize="9"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P268"/>
  <sheetViews>
    <sheetView workbookViewId="0">
      <pane xSplit="4" ySplit="12" topLeftCell="E100" activePane="bottomRight" state="frozen"/>
      <selection pane="topRight" activeCell="E1" sqref="E1"/>
      <selection pane="bottomLeft" activeCell="A13" sqref="A13"/>
      <selection pane="bottomRight" activeCell="H2" sqref="H2"/>
    </sheetView>
  </sheetViews>
  <sheetFormatPr defaultRowHeight="15"/>
  <cols>
    <col min="1" max="1" width="4.28515625" customWidth="1"/>
    <col min="2" max="2" width="9.5703125" customWidth="1"/>
    <col min="3" max="3" width="14.42578125" customWidth="1"/>
    <col min="4" max="4" width="18.140625" customWidth="1"/>
    <col min="5" max="5" width="10.7109375" customWidth="1"/>
    <col min="6" max="6" width="17" customWidth="1"/>
    <col min="7" max="7" width="12.42578125" customWidth="1"/>
    <col min="8" max="8" width="11" customWidth="1"/>
    <col min="11" max="11" width="13.7109375" customWidth="1"/>
    <col min="13" max="13" width="12" bestFit="1" customWidth="1"/>
    <col min="15" max="15" width="11.7109375" customWidth="1"/>
    <col min="16" max="16" width="13" customWidth="1"/>
    <col min="17" max="17" width="16" customWidth="1"/>
    <col min="18" max="18" width="14.7109375" customWidth="1"/>
    <col min="19" max="23" width="14.42578125" customWidth="1"/>
    <col min="24" max="24" width="11.140625" bestFit="1" customWidth="1"/>
    <col min="25" max="30" width="16.140625" customWidth="1"/>
    <col min="31" max="31" width="12.85546875" bestFit="1" customWidth="1"/>
    <col min="34" max="34" width="15.85546875" customWidth="1"/>
    <col min="35" max="35" width="13.5703125" customWidth="1"/>
    <col min="36" max="36" width="13" customWidth="1"/>
    <col min="37" max="37" width="12.85546875" customWidth="1"/>
    <col min="39" max="39" width="14.28515625" customWidth="1"/>
    <col min="40" max="40" width="16.28515625" customWidth="1"/>
    <col min="41" max="41" width="12.28515625" customWidth="1"/>
  </cols>
  <sheetData>
    <row r="1" spans="1:42" ht="15.75">
      <c r="J1" s="58" t="s">
        <v>131</v>
      </c>
    </row>
    <row r="2" spans="1:42" ht="15.75">
      <c r="J2" s="59" t="s">
        <v>136</v>
      </c>
    </row>
    <row r="3" spans="1:42" ht="15.75">
      <c r="J3" s="60" t="s">
        <v>278</v>
      </c>
    </row>
    <row r="4" spans="1:42">
      <c r="D4" s="3" t="s">
        <v>800</v>
      </c>
      <c r="J4" t="s">
        <v>279</v>
      </c>
    </row>
    <row r="5" spans="1:42">
      <c r="C5" s="3" t="s">
        <v>277</v>
      </c>
    </row>
    <row r="7" spans="1:42" s="132" customFormat="1" ht="11.25">
      <c r="A7" s="896" t="s">
        <v>19</v>
      </c>
      <c r="B7" s="896" t="s">
        <v>162</v>
      </c>
      <c r="C7" s="896" t="s">
        <v>219</v>
      </c>
      <c r="D7" s="896" t="s">
        <v>220</v>
      </c>
      <c r="E7" s="896" t="s">
        <v>221</v>
      </c>
      <c r="F7" s="893" t="s">
        <v>280</v>
      </c>
      <c r="G7" s="125"/>
      <c r="H7" s="126"/>
      <c r="I7" s="126"/>
      <c r="J7" s="126"/>
      <c r="K7" s="126"/>
      <c r="L7" s="126"/>
      <c r="M7" s="127" t="s">
        <v>283</v>
      </c>
      <c r="N7" s="126"/>
      <c r="O7" s="126"/>
      <c r="P7" s="126"/>
      <c r="Q7" s="126"/>
      <c r="R7" s="126"/>
      <c r="S7" s="126"/>
      <c r="T7" s="126"/>
      <c r="U7" s="126"/>
      <c r="V7" s="127" t="s">
        <v>222</v>
      </c>
      <c r="W7" s="126"/>
      <c r="X7" s="126"/>
      <c r="Y7" s="126"/>
      <c r="Z7" s="128"/>
      <c r="AA7" s="896" t="s">
        <v>223</v>
      </c>
      <c r="AB7" s="129"/>
      <c r="AC7" s="130"/>
      <c r="AD7" s="130"/>
      <c r="AE7" s="130" t="s">
        <v>224</v>
      </c>
      <c r="AF7" s="130"/>
      <c r="AG7" s="130"/>
      <c r="AH7" s="130"/>
      <c r="AI7" s="130"/>
      <c r="AJ7" s="131"/>
      <c r="AK7" s="899" t="s">
        <v>225</v>
      </c>
      <c r="AL7" s="902" t="s">
        <v>226</v>
      </c>
      <c r="AM7" s="899" t="s">
        <v>227</v>
      </c>
    </row>
    <row r="8" spans="1:42" s="132" customFormat="1" ht="11.25">
      <c r="A8" s="897"/>
      <c r="B8" s="897"/>
      <c r="C8" s="897"/>
      <c r="D8" s="897"/>
      <c r="E8" s="897"/>
      <c r="F8" s="894"/>
      <c r="G8" s="905" t="s">
        <v>285</v>
      </c>
      <c r="H8" s="906"/>
      <c r="I8" s="906"/>
      <c r="J8" s="906"/>
      <c r="K8" s="906"/>
      <c r="L8" s="906"/>
      <c r="M8" s="906"/>
      <c r="N8" s="906"/>
      <c r="O8" s="906"/>
      <c r="P8" s="906"/>
      <c r="Q8" s="906"/>
      <c r="R8" s="907"/>
      <c r="S8" s="133" t="s">
        <v>228</v>
      </c>
      <c r="T8" s="134"/>
      <c r="U8" s="134"/>
      <c r="V8" s="133" t="s">
        <v>228</v>
      </c>
      <c r="W8" s="134"/>
      <c r="X8" s="134"/>
      <c r="Y8" s="135"/>
      <c r="Z8" s="899" t="s">
        <v>229</v>
      </c>
      <c r="AA8" s="897"/>
      <c r="AB8" s="908" t="s">
        <v>230</v>
      </c>
      <c r="AC8" s="909"/>
      <c r="AD8" s="909"/>
      <c r="AE8" s="909"/>
      <c r="AF8" s="909"/>
      <c r="AG8" s="910"/>
      <c r="AH8" s="911" t="s">
        <v>231</v>
      </c>
      <c r="AI8" s="136" t="s">
        <v>232</v>
      </c>
      <c r="AJ8" s="899" t="s">
        <v>233</v>
      </c>
      <c r="AK8" s="900"/>
      <c r="AL8" s="903"/>
      <c r="AM8" s="900"/>
    </row>
    <row r="9" spans="1:42" s="132" customFormat="1" ht="11.25">
      <c r="A9" s="897"/>
      <c r="B9" s="897"/>
      <c r="C9" s="897"/>
      <c r="D9" s="897"/>
      <c r="E9" s="897"/>
      <c r="F9" s="894"/>
      <c r="G9" s="914" t="s">
        <v>234</v>
      </c>
      <c r="H9" s="920" t="s">
        <v>235</v>
      </c>
      <c r="I9" s="921"/>
      <c r="J9" s="922"/>
      <c r="K9" s="923" t="s">
        <v>236</v>
      </c>
      <c r="L9" s="924"/>
      <c r="M9" s="925"/>
      <c r="N9" s="914" t="s">
        <v>281</v>
      </c>
      <c r="O9" s="914" t="s">
        <v>286</v>
      </c>
      <c r="P9" s="914" t="s">
        <v>287</v>
      </c>
      <c r="Q9" s="914" t="s">
        <v>288</v>
      </c>
      <c r="R9" s="917" t="s">
        <v>231</v>
      </c>
      <c r="S9" s="914" t="s">
        <v>238</v>
      </c>
      <c r="T9" s="914" t="s">
        <v>239</v>
      </c>
      <c r="U9" s="914" t="s">
        <v>240</v>
      </c>
      <c r="V9" s="914" t="s">
        <v>241</v>
      </c>
      <c r="W9" s="914" t="s">
        <v>242</v>
      </c>
      <c r="X9" s="914" t="s">
        <v>243</v>
      </c>
      <c r="Y9" s="917" t="s">
        <v>237</v>
      </c>
      <c r="Z9" s="900"/>
      <c r="AA9" s="897"/>
      <c r="AB9" s="902" t="s">
        <v>244</v>
      </c>
      <c r="AC9" s="902" t="s">
        <v>245</v>
      </c>
      <c r="AD9" s="902" t="s">
        <v>246</v>
      </c>
      <c r="AE9" s="902" t="s">
        <v>247</v>
      </c>
      <c r="AF9" s="902" t="s">
        <v>243</v>
      </c>
      <c r="AG9" s="902" t="s">
        <v>248</v>
      </c>
      <c r="AH9" s="912"/>
      <c r="AI9" s="902" t="s">
        <v>249</v>
      </c>
      <c r="AJ9" s="900"/>
      <c r="AK9" s="900"/>
      <c r="AL9" s="903"/>
      <c r="AM9" s="900"/>
    </row>
    <row r="10" spans="1:42" s="132" customFormat="1" ht="37.5" customHeight="1">
      <c r="A10" s="897"/>
      <c r="B10" s="897"/>
      <c r="C10" s="897"/>
      <c r="D10" s="897"/>
      <c r="E10" s="897"/>
      <c r="F10" s="894"/>
      <c r="G10" s="915"/>
      <c r="H10" s="137" t="s">
        <v>250</v>
      </c>
      <c r="I10" s="137" t="s">
        <v>251</v>
      </c>
      <c r="J10" s="137" t="s">
        <v>252</v>
      </c>
      <c r="K10" s="138" t="s">
        <v>250</v>
      </c>
      <c r="L10" s="138" t="s">
        <v>251</v>
      </c>
      <c r="M10" s="138" t="s">
        <v>252</v>
      </c>
      <c r="N10" s="916"/>
      <c r="O10" s="916"/>
      <c r="P10" s="916"/>
      <c r="Q10" s="916"/>
      <c r="R10" s="918"/>
      <c r="S10" s="916"/>
      <c r="T10" s="916"/>
      <c r="U10" s="916"/>
      <c r="V10" s="916"/>
      <c r="W10" s="916"/>
      <c r="X10" s="916"/>
      <c r="Y10" s="918"/>
      <c r="Z10" s="900"/>
      <c r="AA10" s="897"/>
      <c r="AB10" s="903"/>
      <c r="AC10" s="903"/>
      <c r="AD10" s="903"/>
      <c r="AE10" s="903"/>
      <c r="AF10" s="903"/>
      <c r="AG10" s="903"/>
      <c r="AH10" s="912"/>
      <c r="AI10" s="903"/>
      <c r="AJ10" s="900"/>
      <c r="AK10" s="900"/>
      <c r="AL10" s="903"/>
      <c r="AM10" s="900"/>
    </row>
    <row r="11" spans="1:42" s="132" customFormat="1" ht="47.25" customHeight="1">
      <c r="A11" s="898"/>
      <c r="B11" s="898"/>
      <c r="C11" s="898"/>
      <c r="D11" s="898"/>
      <c r="E11" s="898"/>
      <c r="F11" s="895"/>
      <c r="G11" s="905" t="s">
        <v>282</v>
      </c>
      <c r="H11" s="906"/>
      <c r="I11" s="906"/>
      <c r="J11" s="906"/>
      <c r="K11" s="906"/>
      <c r="L11" s="139"/>
      <c r="M11" s="139"/>
      <c r="N11" s="915"/>
      <c r="O11" s="915"/>
      <c r="P11" s="915"/>
      <c r="Q11" s="915"/>
      <c r="R11" s="919"/>
      <c r="S11" s="915"/>
      <c r="T11" s="915"/>
      <c r="U11" s="915"/>
      <c r="V11" s="915"/>
      <c r="W11" s="915"/>
      <c r="X11" s="915"/>
      <c r="Y11" s="919"/>
      <c r="Z11" s="901"/>
      <c r="AA11" s="898"/>
      <c r="AB11" s="904"/>
      <c r="AC11" s="904"/>
      <c r="AD11" s="904"/>
      <c r="AE11" s="904"/>
      <c r="AF11" s="904"/>
      <c r="AG11" s="904"/>
      <c r="AH11" s="913"/>
      <c r="AI11" s="904"/>
      <c r="AJ11" s="901"/>
      <c r="AK11" s="901"/>
      <c r="AL11" s="904"/>
      <c r="AM11" s="901"/>
    </row>
    <row r="12" spans="1:42" s="140" customFormat="1" ht="11.25">
      <c r="A12" s="232">
        <v>1</v>
      </c>
      <c r="B12" s="232"/>
      <c r="C12" s="232">
        <f>A12+1</f>
        <v>2</v>
      </c>
      <c r="D12" s="232">
        <f>C12+1</f>
        <v>3</v>
      </c>
      <c r="E12" s="232">
        <f>D12+1</f>
        <v>4</v>
      </c>
      <c r="F12" s="233">
        <f>E12+1</f>
        <v>5</v>
      </c>
      <c r="G12" s="234">
        <f t="shared" ref="G12:AM12" si="0">F12+1</f>
        <v>6</v>
      </c>
      <c r="H12" s="235">
        <f t="shared" si="0"/>
        <v>7</v>
      </c>
      <c r="I12" s="235">
        <f t="shared" si="0"/>
        <v>8</v>
      </c>
      <c r="J12" s="235">
        <f t="shared" si="0"/>
        <v>9</v>
      </c>
      <c r="K12" s="235">
        <f t="shared" si="0"/>
        <v>10</v>
      </c>
      <c r="L12" s="235">
        <f t="shared" si="0"/>
        <v>11</v>
      </c>
      <c r="M12" s="235">
        <f t="shared" si="0"/>
        <v>12</v>
      </c>
      <c r="N12" s="235">
        <f t="shared" si="0"/>
        <v>13</v>
      </c>
      <c r="O12" s="235">
        <f t="shared" si="0"/>
        <v>14</v>
      </c>
      <c r="P12" s="235">
        <f t="shared" si="0"/>
        <v>15</v>
      </c>
      <c r="Q12" s="235">
        <f t="shared" si="0"/>
        <v>16</v>
      </c>
      <c r="R12" s="235">
        <f t="shared" si="0"/>
        <v>17</v>
      </c>
      <c r="S12" s="235">
        <f t="shared" si="0"/>
        <v>18</v>
      </c>
      <c r="T12" s="235">
        <f t="shared" si="0"/>
        <v>19</v>
      </c>
      <c r="U12" s="235">
        <f t="shared" si="0"/>
        <v>20</v>
      </c>
      <c r="V12" s="235">
        <f t="shared" si="0"/>
        <v>21</v>
      </c>
      <c r="W12" s="235">
        <f t="shared" si="0"/>
        <v>22</v>
      </c>
      <c r="X12" s="235">
        <f t="shared" si="0"/>
        <v>23</v>
      </c>
      <c r="Y12" s="235">
        <f t="shared" si="0"/>
        <v>24</v>
      </c>
      <c r="Z12" s="235">
        <f t="shared" si="0"/>
        <v>25</v>
      </c>
      <c r="AA12" s="235">
        <f t="shared" si="0"/>
        <v>26</v>
      </c>
      <c r="AB12" s="235">
        <f t="shared" si="0"/>
        <v>27</v>
      </c>
      <c r="AC12" s="235">
        <f t="shared" si="0"/>
        <v>28</v>
      </c>
      <c r="AD12" s="235">
        <f t="shared" si="0"/>
        <v>29</v>
      </c>
      <c r="AE12" s="235">
        <f t="shared" si="0"/>
        <v>30</v>
      </c>
      <c r="AF12" s="235">
        <f t="shared" si="0"/>
        <v>31</v>
      </c>
      <c r="AG12" s="235">
        <f t="shared" si="0"/>
        <v>32</v>
      </c>
      <c r="AH12" s="235">
        <v>33</v>
      </c>
      <c r="AI12" s="235">
        <v>34</v>
      </c>
      <c r="AJ12" s="235">
        <v>35</v>
      </c>
      <c r="AK12" s="235">
        <f t="shared" si="0"/>
        <v>36</v>
      </c>
      <c r="AL12" s="235">
        <f t="shared" si="0"/>
        <v>37</v>
      </c>
      <c r="AM12" s="235">
        <f t="shared" si="0"/>
        <v>38</v>
      </c>
      <c r="AN12" s="236"/>
      <c r="AO12" s="236"/>
      <c r="AP12" s="237"/>
    </row>
    <row r="13" spans="1:42">
      <c r="A13" s="238">
        <v>1</v>
      </c>
      <c r="B13" s="239" t="s">
        <v>438</v>
      </c>
      <c r="C13" s="240" t="s">
        <v>302</v>
      </c>
      <c r="D13" s="240" t="s">
        <v>303</v>
      </c>
      <c r="E13" s="241" t="s">
        <v>304</v>
      </c>
      <c r="F13" s="242">
        <v>1634887318.3900001</v>
      </c>
      <c r="G13" s="243"/>
      <c r="H13" s="244"/>
      <c r="I13" s="243"/>
      <c r="J13" s="243"/>
      <c r="K13" s="243"/>
      <c r="L13" s="243"/>
      <c r="M13" s="243"/>
      <c r="N13" s="243"/>
      <c r="O13" s="243"/>
      <c r="P13" s="243"/>
      <c r="Q13" s="243"/>
      <c r="R13" s="243">
        <f t="shared" ref="R13:R70" si="1">SUM(G13:Q13)</f>
        <v>0</v>
      </c>
      <c r="S13" s="243"/>
      <c r="T13" s="243"/>
      <c r="U13" s="243"/>
      <c r="V13" s="243"/>
      <c r="W13" s="243"/>
      <c r="X13" s="243"/>
      <c r="Y13" s="243">
        <f t="shared" ref="Y13:Y71" si="2">SUM(S13:X13)</f>
        <v>0</v>
      </c>
      <c r="Z13" s="243">
        <f t="shared" ref="Z13:Z71" si="3">Y13+R13</f>
        <v>0</v>
      </c>
      <c r="AA13" s="243"/>
      <c r="AB13" s="243"/>
      <c r="AC13" s="243"/>
      <c r="AD13" s="243"/>
      <c r="AE13" s="243"/>
      <c r="AF13" s="243"/>
      <c r="AG13" s="243"/>
      <c r="AH13" s="243">
        <f t="shared" ref="AH13:AH70" si="4">SUM(AB13:AG13)</f>
        <v>0</v>
      </c>
      <c r="AI13" s="243"/>
      <c r="AJ13" s="243">
        <f t="shared" ref="AJ13:AJ71" si="5">AH13+AI13</f>
        <v>0</v>
      </c>
      <c r="AK13" s="245"/>
      <c r="AL13" s="245"/>
      <c r="AM13" s="246">
        <f t="shared" ref="AM13:AM71" si="6">F13+Z13-AJ13</f>
        <v>1634887318.3900001</v>
      </c>
      <c r="AN13" s="247">
        <v>1634887318.3900001</v>
      </c>
      <c r="AO13" s="247">
        <f>AN13-F13</f>
        <v>0</v>
      </c>
      <c r="AP13" s="247">
        <f>SUM('[1]1-СТ'!AA11+'[1]1-СТ'!AC11+'[1]1-СТ'!AE11-'[1]2-ҮХХ'!AM14)</f>
        <v>-38</v>
      </c>
    </row>
    <row r="14" spans="1:42" ht="15.75">
      <c r="A14" s="238">
        <v>2</v>
      </c>
      <c r="B14" s="239" t="s">
        <v>438</v>
      </c>
      <c r="C14" s="240" t="s">
        <v>302</v>
      </c>
      <c r="D14" s="240" t="s">
        <v>305</v>
      </c>
      <c r="E14" s="241" t="s">
        <v>304</v>
      </c>
      <c r="F14" s="242">
        <v>4869953</v>
      </c>
      <c r="G14" s="248"/>
      <c r="H14" s="249"/>
      <c r="I14" s="243"/>
      <c r="J14" s="243"/>
      <c r="K14" s="243"/>
      <c r="L14" s="243"/>
      <c r="M14" s="243"/>
      <c r="N14" s="243"/>
      <c r="O14" s="243"/>
      <c r="P14" s="243"/>
      <c r="Q14" s="243"/>
      <c r="R14" s="243">
        <f t="shared" si="1"/>
        <v>0</v>
      </c>
      <c r="S14" s="243"/>
      <c r="T14" s="243"/>
      <c r="U14" s="243"/>
      <c r="V14" s="243"/>
      <c r="W14" s="243"/>
      <c r="X14" s="243"/>
      <c r="Y14" s="243">
        <f t="shared" si="2"/>
        <v>0</v>
      </c>
      <c r="Z14" s="243">
        <f t="shared" si="3"/>
        <v>0</v>
      </c>
      <c r="AA14" s="243"/>
      <c r="AB14" s="243"/>
      <c r="AC14" s="243"/>
      <c r="AD14" s="243"/>
      <c r="AE14" s="243"/>
      <c r="AF14" s="243"/>
      <c r="AG14" s="243"/>
      <c r="AH14" s="243">
        <f t="shared" si="4"/>
        <v>0</v>
      </c>
      <c r="AI14" s="243"/>
      <c r="AJ14" s="243">
        <f t="shared" si="5"/>
        <v>0</v>
      </c>
      <c r="AK14" s="245"/>
      <c r="AL14" s="245"/>
      <c r="AM14" s="246">
        <f t="shared" si="6"/>
        <v>4869953</v>
      </c>
      <c r="AN14" s="247">
        <v>4869953</v>
      </c>
      <c r="AO14" s="247">
        <f t="shared" ref="AO14:AO72" si="7">AN14-F14</f>
        <v>0</v>
      </c>
      <c r="AP14" s="247">
        <f>SUM('[1]1-СТ'!AA12+'[1]1-СТ'!AC12+'[1]1-СТ'!AE12-'[1]2-ҮХХ'!AM15)</f>
        <v>0</v>
      </c>
    </row>
    <row r="15" spans="1:42">
      <c r="A15" s="238">
        <v>3</v>
      </c>
      <c r="B15" s="239" t="s">
        <v>438</v>
      </c>
      <c r="C15" s="240" t="s">
        <v>302</v>
      </c>
      <c r="D15" s="240" t="s">
        <v>306</v>
      </c>
      <c r="E15" s="241" t="s">
        <v>304</v>
      </c>
      <c r="F15" s="242">
        <v>411752461</v>
      </c>
      <c r="G15" s="194"/>
      <c r="H15" s="250"/>
      <c r="I15" s="243"/>
      <c r="J15" s="243"/>
      <c r="K15" s="243"/>
      <c r="L15" s="243"/>
      <c r="M15" s="243"/>
      <c r="N15" s="243"/>
      <c r="O15" s="243"/>
      <c r="P15" s="243"/>
      <c r="Q15" s="194"/>
      <c r="R15" s="243">
        <f>SUM(G15:Q15)</f>
        <v>0</v>
      </c>
      <c r="S15" s="243"/>
      <c r="T15" s="243"/>
      <c r="U15" s="243"/>
      <c r="V15" s="243"/>
      <c r="W15" s="243"/>
      <c r="X15" s="243"/>
      <c r="Y15" s="243">
        <f t="shared" si="2"/>
        <v>0</v>
      </c>
      <c r="Z15" s="243">
        <f t="shared" si="3"/>
        <v>0</v>
      </c>
      <c r="AA15" s="243"/>
      <c r="AB15" s="243"/>
      <c r="AC15" s="243"/>
      <c r="AD15" s="194"/>
      <c r="AE15" s="243"/>
      <c r="AF15" s="243"/>
      <c r="AG15" s="243"/>
      <c r="AH15" s="243">
        <f t="shared" si="4"/>
        <v>0</v>
      </c>
      <c r="AI15" s="243"/>
      <c r="AJ15" s="243">
        <f t="shared" si="5"/>
        <v>0</v>
      </c>
      <c r="AK15" s="245"/>
      <c r="AL15" s="245"/>
      <c r="AM15" s="246">
        <f t="shared" si="6"/>
        <v>411752461</v>
      </c>
      <c r="AN15" s="247">
        <v>411752461</v>
      </c>
      <c r="AO15" s="247">
        <f t="shared" si="7"/>
        <v>0</v>
      </c>
      <c r="AP15" s="247">
        <f>SUM('[1]1-СТ'!AA13+'[1]1-СТ'!AC13+'[1]1-СТ'!AE13-'[1]2-ҮХХ'!AM16)</f>
        <v>0</v>
      </c>
    </row>
    <row r="16" spans="1:42">
      <c r="A16" s="238">
        <v>4</v>
      </c>
      <c r="B16" s="239" t="s">
        <v>438</v>
      </c>
      <c r="C16" s="251" t="s">
        <v>302</v>
      </c>
      <c r="D16" s="251" t="s">
        <v>307</v>
      </c>
      <c r="E16" s="241" t="s">
        <v>304</v>
      </c>
      <c r="F16" s="208">
        <v>1257135963.8200002</v>
      </c>
      <c r="G16" s="243"/>
      <c r="H16" s="249"/>
      <c r="I16" s="243"/>
      <c r="J16" s="243"/>
      <c r="K16" s="243"/>
      <c r="L16" s="243"/>
      <c r="M16" s="243"/>
      <c r="N16" s="243"/>
      <c r="O16" s="243"/>
      <c r="P16" s="243"/>
      <c r="Q16" s="243"/>
      <c r="R16" s="243">
        <f t="shared" si="1"/>
        <v>0</v>
      </c>
      <c r="S16" s="243"/>
      <c r="T16" s="243"/>
      <c r="U16" s="243"/>
      <c r="V16" s="243"/>
      <c r="W16" s="243"/>
      <c r="X16" s="243"/>
      <c r="Y16" s="243">
        <f t="shared" si="2"/>
        <v>0</v>
      </c>
      <c r="Z16" s="243">
        <f t="shared" si="3"/>
        <v>0</v>
      </c>
      <c r="AA16" s="243"/>
      <c r="AB16" s="243"/>
      <c r="AC16" s="243"/>
      <c r="AD16" s="243"/>
      <c r="AE16" s="243"/>
      <c r="AF16" s="243"/>
      <c r="AG16" s="243"/>
      <c r="AH16" s="243">
        <f t="shared" si="4"/>
        <v>0</v>
      </c>
      <c r="AI16" s="243"/>
      <c r="AJ16" s="243">
        <f t="shared" si="5"/>
        <v>0</v>
      </c>
      <c r="AK16" s="245"/>
      <c r="AL16" s="245"/>
      <c r="AM16" s="246">
        <f t="shared" si="6"/>
        <v>1257135963.8200002</v>
      </c>
      <c r="AN16" s="252">
        <v>1257135963.8200002</v>
      </c>
      <c r="AO16" s="247">
        <f t="shared" si="7"/>
        <v>0</v>
      </c>
      <c r="AP16" s="247">
        <f>SUM('[1]1-СТ'!AA14+'[1]1-СТ'!AC14+'[1]1-СТ'!AE14-'[1]2-ҮХХ'!AM17)</f>
        <v>-0.22000002861022949</v>
      </c>
    </row>
    <row r="17" spans="1:42">
      <c r="A17" s="238">
        <v>5</v>
      </c>
      <c r="B17" s="239" t="s">
        <v>438</v>
      </c>
      <c r="C17" s="251" t="s">
        <v>302</v>
      </c>
      <c r="D17" s="251" t="s">
        <v>308</v>
      </c>
      <c r="E17" s="241" t="s">
        <v>304</v>
      </c>
      <c r="F17" s="208">
        <v>1676341866.3799999</v>
      </c>
      <c r="G17" s="253"/>
      <c r="H17" s="249"/>
      <c r="I17" s="249"/>
      <c r="J17" s="243"/>
      <c r="K17" s="243"/>
      <c r="L17" s="243"/>
      <c r="M17" s="243"/>
      <c r="N17" s="243"/>
      <c r="O17" s="243"/>
      <c r="P17" s="243"/>
      <c r="Q17" s="194"/>
      <c r="R17" s="243">
        <f>SUM(G17:Q17)</f>
        <v>0</v>
      </c>
      <c r="S17" s="243"/>
      <c r="T17" s="243"/>
      <c r="U17" s="243"/>
      <c r="V17" s="194"/>
      <c r="W17" s="243"/>
      <c r="X17" s="243"/>
      <c r="Y17" s="243">
        <f t="shared" si="2"/>
        <v>0</v>
      </c>
      <c r="Z17" s="243">
        <f t="shared" si="3"/>
        <v>0</v>
      </c>
      <c r="AA17" s="243"/>
      <c r="AB17" s="243"/>
      <c r="AC17" s="194"/>
      <c r="AD17" s="195"/>
      <c r="AE17" s="243"/>
      <c r="AF17" s="243"/>
      <c r="AG17" s="243"/>
      <c r="AH17" s="243">
        <f t="shared" si="4"/>
        <v>0</v>
      </c>
      <c r="AI17" s="243"/>
      <c r="AJ17" s="243">
        <f t="shared" si="5"/>
        <v>0</v>
      </c>
      <c r="AK17" s="245"/>
      <c r="AL17" s="245"/>
      <c r="AM17" s="246">
        <f t="shared" si="6"/>
        <v>1676341866.3799999</v>
      </c>
      <c r="AN17" s="252">
        <v>1676341866.3799999</v>
      </c>
      <c r="AO17" s="247">
        <f t="shared" si="7"/>
        <v>0</v>
      </c>
      <c r="AP17" s="247">
        <f>SUM('[1]1-СТ'!AA15+'[1]1-СТ'!AC15+'[1]1-СТ'!AE15-'[1]2-ҮХХ'!AM18)</f>
        <v>0</v>
      </c>
    </row>
    <row r="18" spans="1:42">
      <c r="A18" s="238">
        <v>6</v>
      </c>
      <c r="B18" s="239" t="s">
        <v>438</v>
      </c>
      <c r="C18" s="240" t="s">
        <v>302</v>
      </c>
      <c r="D18" s="240" t="s">
        <v>309</v>
      </c>
      <c r="E18" s="241" t="s">
        <v>304</v>
      </c>
      <c r="F18" s="208">
        <v>1463746096.3</v>
      </c>
      <c r="G18" s="254"/>
      <c r="H18" s="249"/>
      <c r="I18" s="249"/>
      <c r="J18" s="243"/>
      <c r="K18" s="243"/>
      <c r="L18" s="243"/>
      <c r="M18" s="243"/>
      <c r="N18" s="243"/>
      <c r="O18" s="243"/>
      <c r="P18" s="243"/>
      <c r="Q18" s="193"/>
      <c r="R18" s="243">
        <f>SUM(G18:Q18)</f>
        <v>0</v>
      </c>
      <c r="S18" s="243"/>
      <c r="T18" s="243"/>
      <c r="U18" s="243"/>
      <c r="V18" s="193"/>
      <c r="W18" s="243"/>
      <c r="X18" s="243"/>
      <c r="Y18" s="243">
        <f t="shared" si="2"/>
        <v>0</v>
      </c>
      <c r="Z18" s="243">
        <f t="shared" si="3"/>
        <v>0</v>
      </c>
      <c r="AA18" s="243"/>
      <c r="AB18" s="243"/>
      <c r="AC18" s="243"/>
      <c r="AD18" s="255"/>
      <c r="AE18" s="243"/>
      <c r="AF18" s="243"/>
      <c r="AG18" s="243"/>
      <c r="AH18" s="243">
        <f t="shared" si="4"/>
        <v>0</v>
      </c>
      <c r="AI18" s="243"/>
      <c r="AJ18" s="243">
        <f t="shared" si="5"/>
        <v>0</v>
      </c>
      <c r="AK18" s="245"/>
      <c r="AL18" s="245"/>
      <c r="AM18" s="246">
        <f t="shared" si="6"/>
        <v>1463746096.3</v>
      </c>
      <c r="AN18" s="252">
        <v>1463746096.3</v>
      </c>
      <c r="AO18" s="247">
        <f t="shared" si="7"/>
        <v>0</v>
      </c>
      <c r="AP18" s="247">
        <f>SUM('[1]1-СТ'!AA16+'[1]1-СТ'!AC16+'[1]1-СТ'!AE16-'[1]2-ҮХХ'!AM19)</f>
        <v>-2.384185791015625E-7</v>
      </c>
    </row>
    <row r="19" spans="1:42">
      <c r="A19" s="238">
        <v>7</v>
      </c>
      <c r="B19" s="239" t="s">
        <v>438</v>
      </c>
      <c r="C19" s="240" t="s">
        <v>302</v>
      </c>
      <c r="D19" s="240" t="s">
        <v>439</v>
      </c>
      <c r="E19" s="241" t="s">
        <v>304</v>
      </c>
      <c r="F19" s="208">
        <v>2634100</v>
      </c>
      <c r="G19" s="256"/>
      <c r="H19" s="249"/>
      <c r="I19" s="243"/>
      <c r="J19" s="243"/>
      <c r="K19" s="243"/>
      <c r="L19" s="243"/>
      <c r="M19" s="243"/>
      <c r="N19" s="243"/>
      <c r="O19" s="243"/>
      <c r="P19" s="243"/>
      <c r="Q19" s="243"/>
      <c r="R19" s="243">
        <f t="shared" si="1"/>
        <v>0</v>
      </c>
      <c r="S19" s="243"/>
      <c r="T19" s="243"/>
      <c r="U19" s="243"/>
      <c r="V19" s="243"/>
      <c r="W19" s="243"/>
      <c r="X19" s="243"/>
      <c r="Y19" s="243">
        <f t="shared" si="2"/>
        <v>0</v>
      </c>
      <c r="Z19" s="243">
        <f t="shared" si="3"/>
        <v>0</v>
      </c>
      <c r="AA19" s="243"/>
      <c r="AB19" s="243"/>
      <c r="AC19" s="243"/>
      <c r="AD19" s="243"/>
      <c r="AE19" s="243"/>
      <c r="AF19" s="243"/>
      <c r="AG19" s="243"/>
      <c r="AH19" s="243">
        <f t="shared" si="4"/>
        <v>0</v>
      </c>
      <c r="AI19" s="243"/>
      <c r="AJ19" s="243">
        <f t="shared" si="5"/>
        <v>0</v>
      </c>
      <c r="AK19" s="245"/>
      <c r="AL19" s="245"/>
      <c r="AM19" s="246">
        <f t="shared" si="6"/>
        <v>2634100</v>
      </c>
      <c r="AN19" s="252">
        <v>2634100</v>
      </c>
      <c r="AO19" s="247">
        <f t="shared" si="7"/>
        <v>0</v>
      </c>
      <c r="AP19" s="247">
        <f>SUM('[1]1-СТ'!AA17+'[1]1-СТ'!AC17+'[1]1-СТ'!AE17-'[1]2-ҮХХ'!AM20)</f>
        <v>0.25999999046325684</v>
      </c>
    </row>
    <row r="20" spans="1:42">
      <c r="A20" s="238">
        <v>8</v>
      </c>
      <c r="B20" s="239" t="s">
        <v>438</v>
      </c>
      <c r="C20" s="278" t="s">
        <v>302</v>
      </c>
      <c r="D20" s="278" t="s">
        <v>423</v>
      </c>
      <c r="E20" s="241" t="s">
        <v>304</v>
      </c>
      <c r="F20" s="208">
        <v>1360000</v>
      </c>
      <c r="G20" s="243"/>
      <c r="H20" s="249"/>
      <c r="I20" s="243"/>
      <c r="J20" s="243"/>
      <c r="K20" s="243"/>
      <c r="L20" s="243"/>
      <c r="M20" s="243"/>
      <c r="N20" s="243"/>
      <c r="O20" s="243"/>
      <c r="P20" s="243"/>
      <c r="Q20" s="243"/>
      <c r="R20" s="243">
        <f>SUM(G20:Q20)</f>
        <v>0</v>
      </c>
      <c r="S20" s="243"/>
      <c r="T20" s="243"/>
      <c r="U20" s="243"/>
      <c r="V20" s="243"/>
      <c r="W20" s="243"/>
      <c r="X20" s="243"/>
      <c r="Y20" s="243">
        <f>SUM(S20:X20)</f>
        <v>0</v>
      </c>
      <c r="Z20" s="243">
        <f>Y20+R20</f>
        <v>0</v>
      </c>
      <c r="AA20" s="243"/>
      <c r="AB20" s="243"/>
      <c r="AC20" s="243"/>
      <c r="AD20" s="243"/>
      <c r="AE20" s="243"/>
      <c r="AF20" s="243"/>
      <c r="AG20" s="243"/>
      <c r="AH20" s="243">
        <f>SUM(AB20:AG20)</f>
        <v>0</v>
      </c>
      <c r="AI20" s="243"/>
      <c r="AJ20" s="243">
        <f>AH20+AI20</f>
        <v>0</v>
      </c>
      <c r="AK20" s="245"/>
      <c r="AL20" s="245"/>
      <c r="AM20" s="246">
        <f>F20+Z20-AJ20</f>
        <v>1360000</v>
      </c>
      <c r="AN20" s="247">
        <v>1360000</v>
      </c>
      <c r="AO20" s="247">
        <f>AN20-F20</f>
        <v>0</v>
      </c>
      <c r="AP20" s="247">
        <f>SUM('[1]1-СТ'!AA252+'[1]1-СТ'!AC252+'[1]1-СТ'!AE252-'[1]2-ҮХХ'!AM255)</f>
        <v>0</v>
      </c>
    </row>
    <row r="21" spans="1:42">
      <c r="A21" s="238">
        <v>9</v>
      </c>
      <c r="B21" s="239" t="s">
        <v>438</v>
      </c>
      <c r="C21" s="240" t="s">
        <v>310</v>
      </c>
      <c r="D21" s="240" t="s">
        <v>305</v>
      </c>
      <c r="E21" s="241" t="s">
        <v>304</v>
      </c>
      <c r="F21" s="208">
        <v>7176276</v>
      </c>
      <c r="G21" s="243"/>
      <c r="H21" s="249"/>
      <c r="I21" s="243"/>
      <c r="J21" s="243"/>
      <c r="K21" s="243"/>
      <c r="L21" s="243"/>
      <c r="M21" s="243"/>
      <c r="N21" s="243"/>
      <c r="O21" s="243"/>
      <c r="P21" s="243"/>
      <c r="Q21" s="243"/>
      <c r="R21" s="243">
        <f t="shared" si="1"/>
        <v>0</v>
      </c>
      <c r="S21" s="243"/>
      <c r="T21" s="243"/>
      <c r="U21" s="243"/>
      <c r="V21" s="243"/>
      <c r="W21" s="243"/>
      <c r="X21" s="243"/>
      <c r="Y21" s="243">
        <f t="shared" si="2"/>
        <v>0</v>
      </c>
      <c r="Z21" s="243">
        <f t="shared" si="3"/>
        <v>0</v>
      </c>
      <c r="AA21" s="243"/>
      <c r="AB21" s="243"/>
      <c r="AC21" s="243"/>
      <c r="AD21" s="243"/>
      <c r="AE21" s="243"/>
      <c r="AF21" s="243"/>
      <c r="AG21" s="243"/>
      <c r="AH21" s="243">
        <f t="shared" si="4"/>
        <v>0</v>
      </c>
      <c r="AI21" s="243"/>
      <c r="AJ21" s="243">
        <f t="shared" si="5"/>
        <v>0</v>
      </c>
      <c r="AK21" s="245"/>
      <c r="AL21" s="245"/>
      <c r="AM21" s="246">
        <f t="shared" si="6"/>
        <v>7176276</v>
      </c>
      <c r="AN21" s="247">
        <v>7176276</v>
      </c>
      <c r="AO21" s="247">
        <f t="shared" si="7"/>
        <v>0</v>
      </c>
      <c r="AP21" s="247">
        <f>SUM('[1]1-СТ'!AA18+'[1]1-СТ'!AC18+'[1]1-СТ'!AE18-'[1]2-ҮХХ'!AM21)</f>
        <v>2.384185791015625E-7</v>
      </c>
    </row>
    <row r="22" spans="1:42">
      <c r="A22" s="238">
        <v>10</v>
      </c>
      <c r="B22" s="239" t="s">
        <v>438</v>
      </c>
      <c r="C22" s="240" t="s">
        <v>310</v>
      </c>
      <c r="D22" s="240" t="s">
        <v>303</v>
      </c>
      <c r="E22" s="241" t="s">
        <v>304</v>
      </c>
      <c r="F22" s="208">
        <v>1778139758</v>
      </c>
      <c r="G22" s="243"/>
      <c r="H22" s="249"/>
      <c r="I22" s="243"/>
      <c r="J22" s="243"/>
      <c r="K22" s="243"/>
      <c r="L22" s="243"/>
      <c r="M22" s="243"/>
      <c r="N22" s="243"/>
      <c r="O22" s="243"/>
      <c r="P22" s="243"/>
      <c r="Q22" s="243"/>
      <c r="R22" s="243">
        <f t="shared" si="1"/>
        <v>0</v>
      </c>
      <c r="S22" s="243"/>
      <c r="T22" s="243"/>
      <c r="U22" s="243"/>
      <c r="V22" s="243"/>
      <c r="W22" s="243"/>
      <c r="X22" s="243"/>
      <c r="Y22" s="243">
        <f t="shared" si="2"/>
        <v>0</v>
      </c>
      <c r="Z22" s="243">
        <f t="shared" si="3"/>
        <v>0</v>
      </c>
      <c r="AA22" s="243"/>
      <c r="AB22" s="243"/>
      <c r="AC22" s="243"/>
      <c r="AD22" s="243"/>
      <c r="AE22" s="243"/>
      <c r="AF22" s="243"/>
      <c r="AG22" s="243"/>
      <c r="AH22" s="243">
        <f t="shared" si="4"/>
        <v>0</v>
      </c>
      <c r="AI22" s="243"/>
      <c r="AJ22" s="243">
        <f t="shared" si="5"/>
        <v>0</v>
      </c>
      <c r="AK22" s="245"/>
      <c r="AL22" s="245"/>
      <c r="AM22" s="246">
        <f t="shared" si="6"/>
        <v>1778139758</v>
      </c>
      <c r="AN22" s="247">
        <v>1778139758</v>
      </c>
      <c r="AO22" s="247">
        <f t="shared" si="7"/>
        <v>0</v>
      </c>
      <c r="AP22" s="247">
        <f>SUM('[1]1-СТ'!AA19+'[1]1-СТ'!AC19+'[1]1-СТ'!AE19-'[1]2-ҮХХ'!AM22)</f>
        <v>0</v>
      </c>
    </row>
    <row r="23" spans="1:42">
      <c r="A23" s="238">
        <v>11</v>
      </c>
      <c r="B23" s="239" t="s">
        <v>438</v>
      </c>
      <c r="C23" s="240" t="s">
        <v>310</v>
      </c>
      <c r="D23" s="240" t="s">
        <v>308</v>
      </c>
      <c r="E23" s="241" t="s">
        <v>304</v>
      </c>
      <c r="F23" s="257">
        <v>1436561911.1500001</v>
      </c>
      <c r="G23" s="243"/>
      <c r="H23" s="249"/>
      <c r="I23" s="243"/>
      <c r="J23" s="243"/>
      <c r="K23" s="243"/>
      <c r="L23" s="243"/>
      <c r="M23" s="243"/>
      <c r="N23" s="243"/>
      <c r="O23" s="243"/>
      <c r="P23" s="243"/>
      <c r="Q23" s="243"/>
      <c r="R23" s="243">
        <f t="shared" si="1"/>
        <v>0</v>
      </c>
      <c r="S23" s="243"/>
      <c r="T23" s="243"/>
      <c r="U23" s="243"/>
      <c r="V23" s="243"/>
      <c r="W23" s="243"/>
      <c r="X23" s="243"/>
      <c r="Y23" s="243">
        <f t="shared" si="2"/>
        <v>0</v>
      </c>
      <c r="Z23" s="243">
        <f t="shared" si="3"/>
        <v>0</v>
      </c>
      <c r="AA23" s="243"/>
      <c r="AB23" s="243"/>
      <c r="AC23" s="243"/>
      <c r="AD23" s="243"/>
      <c r="AE23" s="243"/>
      <c r="AF23" s="243"/>
      <c r="AG23" s="243"/>
      <c r="AH23" s="243">
        <f t="shared" si="4"/>
        <v>0</v>
      </c>
      <c r="AI23" s="243"/>
      <c r="AJ23" s="243">
        <f t="shared" si="5"/>
        <v>0</v>
      </c>
      <c r="AK23" s="245"/>
      <c r="AL23" s="245"/>
      <c r="AM23" s="246">
        <f t="shared" si="6"/>
        <v>1436561911.1500001</v>
      </c>
      <c r="AN23" s="252">
        <v>1436561911.1500001</v>
      </c>
      <c r="AO23" s="247">
        <f t="shared" si="7"/>
        <v>0</v>
      </c>
      <c r="AP23" s="247">
        <f>SUM('[1]1-СТ'!AA21+'[1]1-СТ'!AC21+'[1]1-СТ'!AE21-'[1]2-ҮХХ'!AM24)</f>
        <v>-0.32999992370605469</v>
      </c>
    </row>
    <row r="24" spans="1:42">
      <c r="A24" s="238">
        <v>12</v>
      </c>
      <c r="B24" s="239" t="s">
        <v>438</v>
      </c>
      <c r="C24" s="240" t="s">
        <v>310</v>
      </c>
      <c r="D24" s="240" t="s">
        <v>306</v>
      </c>
      <c r="E24" s="241" t="s">
        <v>304</v>
      </c>
      <c r="F24" s="208">
        <v>356066919</v>
      </c>
      <c r="G24" s="243"/>
      <c r="H24" s="249"/>
      <c r="I24" s="243"/>
      <c r="J24" s="243"/>
      <c r="K24" s="243"/>
      <c r="L24" s="243"/>
      <c r="M24" s="243"/>
      <c r="N24" s="243"/>
      <c r="O24" s="243"/>
      <c r="P24" s="243"/>
      <c r="Q24" s="243"/>
      <c r="R24" s="243">
        <f t="shared" si="1"/>
        <v>0</v>
      </c>
      <c r="S24" s="243"/>
      <c r="T24" s="243"/>
      <c r="U24" s="243"/>
      <c r="V24" s="243"/>
      <c r="W24" s="243"/>
      <c r="X24" s="243"/>
      <c r="Y24" s="243">
        <f t="shared" si="2"/>
        <v>0</v>
      </c>
      <c r="Z24" s="243">
        <f t="shared" si="3"/>
        <v>0</v>
      </c>
      <c r="AA24" s="243"/>
      <c r="AB24" s="243"/>
      <c r="AC24" s="243"/>
      <c r="AD24" s="243"/>
      <c r="AE24" s="243"/>
      <c r="AF24" s="243"/>
      <c r="AG24" s="243"/>
      <c r="AH24" s="243">
        <f t="shared" si="4"/>
        <v>0</v>
      </c>
      <c r="AI24" s="243"/>
      <c r="AJ24" s="243">
        <f t="shared" si="5"/>
        <v>0</v>
      </c>
      <c r="AK24" s="245"/>
      <c r="AL24" s="245"/>
      <c r="AM24" s="246">
        <f t="shared" si="6"/>
        <v>356066919</v>
      </c>
      <c r="AN24" s="252">
        <v>356066919</v>
      </c>
      <c r="AO24" s="247">
        <f t="shared" si="7"/>
        <v>0</v>
      </c>
      <c r="AP24" s="247">
        <f>SUM('[1]1-СТ'!AA22+'[1]1-СТ'!AC22+'[1]1-СТ'!AE22-'[1]2-ҮХХ'!AM25)</f>
        <v>0</v>
      </c>
    </row>
    <row r="25" spans="1:42">
      <c r="A25" s="238">
        <v>13</v>
      </c>
      <c r="B25" s="239" t="s">
        <v>438</v>
      </c>
      <c r="C25" s="240" t="s">
        <v>310</v>
      </c>
      <c r="D25" s="240" t="s">
        <v>307</v>
      </c>
      <c r="E25" s="241" t="s">
        <v>304</v>
      </c>
      <c r="F25" s="258">
        <v>1141584663.9200001</v>
      </c>
      <c r="G25" s="243"/>
      <c r="H25" s="249"/>
      <c r="I25" s="243"/>
      <c r="J25" s="243"/>
      <c r="K25" s="243"/>
      <c r="L25" s="243"/>
      <c r="M25" s="243"/>
      <c r="N25" s="243"/>
      <c r="O25" s="243"/>
      <c r="P25" s="243"/>
      <c r="Q25" s="243"/>
      <c r="R25" s="243">
        <f t="shared" si="1"/>
        <v>0</v>
      </c>
      <c r="S25" s="243"/>
      <c r="T25" s="243"/>
      <c r="U25" s="243"/>
      <c r="V25" s="243"/>
      <c r="W25" s="243"/>
      <c r="X25" s="243"/>
      <c r="Y25" s="243">
        <f t="shared" si="2"/>
        <v>0</v>
      </c>
      <c r="Z25" s="243">
        <f t="shared" si="3"/>
        <v>0</v>
      </c>
      <c r="AA25" s="243"/>
      <c r="AB25" s="243"/>
      <c r="AC25" s="243"/>
      <c r="AD25" s="243"/>
      <c r="AE25" s="243"/>
      <c r="AF25" s="243"/>
      <c r="AG25" s="243"/>
      <c r="AH25" s="243">
        <f t="shared" si="4"/>
        <v>0</v>
      </c>
      <c r="AI25" s="243"/>
      <c r="AJ25" s="243">
        <f t="shared" si="5"/>
        <v>0</v>
      </c>
      <c r="AK25" s="245"/>
      <c r="AL25" s="245"/>
      <c r="AM25" s="246">
        <f t="shared" si="6"/>
        <v>1141584663.9200001</v>
      </c>
      <c r="AN25" s="252">
        <v>1141584663.9200001</v>
      </c>
      <c r="AO25" s="247">
        <f t="shared" si="7"/>
        <v>0</v>
      </c>
      <c r="AP25" s="247">
        <f>SUM('[1]1-СТ'!AA23+'[1]1-СТ'!AC23+'[1]1-СТ'!AE23-'[1]2-ҮХХ'!AM26)</f>
        <v>-2.384185791015625E-7</v>
      </c>
    </row>
    <row r="26" spans="1:42">
      <c r="A26" s="238">
        <v>14</v>
      </c>
      <c r="B26" s="239" t="s">
        <v>438</v>
      </c>
      <c r="C26" s="240" t="s">
        <v>310</v>
      </c>
      <c r="D26" s="240" t="s">
        <v>309</v>
      </c>
      <c r="E26" s="241" t="s">
        <v>304</v>
      </c>
      <c r="F26" s="208">
        <v>224127964.69999999</v>
      </c>
      <c r="G26" s="243"/>
      <c r="H26" s="249"/>
      <c r="I26" s="243"/>
      <c r="J26" s="243"/>
      <c r="K26" s="243"/>
      <c r="L26" s="243"/>
      <c r="M26" s="243"/>
      <c r="N26" s="243"/>
      <c r="O26" s="243"/>
      <c r="P26" s="243"/>
      <c r="Q26" s="243"/>
      <c r="R26" s="243">
        <f t="shared" si="1"/>
        <v>0</v>
      </c>
      <c r="S26" s="243"/>
      <c r="T26" s="243"/>
      <c r="U26" s="243"/>
      <c r="V26" s="243"/>
      <c r="W26" s="243"/>
      <c r="X26" s="243"/>
      <c r="Y26" s="243">
        <f t="shared" si="2"/>
        <v>0</v>
      </c>
      <c r="Z26" s="243">
        <f t="shared" si="3"/>
        <v>0</v>
      </c>
      <c r="AA26" s="243"/>
      <c r="AB26" s="243"/>
      <c r="AC26" s="243"/>
      <c r="AD26" s="243"/>
      <c r="AE26" s="243"/>
      <c r="AF26" s="243"/>
      <c r="AG26" s="243"/>
      <c r="AH26" s="243">
        <f t="shared" si="4"/>
        <v>0</v>
      </c>
      <c r="AI26" s="243"/>
      <c r="AJ26" s="243">
        <f t="shared" si="5"/>
        <v>0</v>
      </c>
      <c r="AK26" s="245"/>
      <c r="AL26" s="245"/>
      <c r="AM26" s="246">
        <f t="shared" si="6"/>
        <v>224127964.69999999</v>
      </c>
      <c r="AN26" s="252">
        <v>224127964.69999999</v>
      </c>
      <c r="AO26" s="247">
        <f t="shared" si="7"/>
        <v>0</v>
      </c>
      <c r="AP26" s="247">
        <f>SUM('[1]1-СТ'!AA24+'[1]1-СТ'!AC24+'[1]1-СТ'!AE24-'[1]2-ҮХХ'!AM27)</f>
        <v>0</v>
      </c>
    </row>
    <row r="27" spans="1:42">
      <c r="A27" s="238">
        <v>15</v>
      </c>
      <c r="B27" s="239" t="s">
        <v>438</v>
      </c>
      <c r="C27" s="240" t="s">
        <v>310</v>
      </c>
      <c r="D27" s="240" t="s">
        <v>440</v>
      </c>
      <c r="E27" s="241" t="s">
        <v>304</v>
      </c>
      <c r="F27" s="208">
        <v>2361900</v>
      </c>
      <c r="G27" s="243"/>
      <c r="H27" s="249"/>
      <c r="I27" s="243"/>
      <c r="J27" s="243"/>
      <c r="K27" s="243"/>
      <c r="L27" s="243"/>
      <c r="M27" s="243"/>
      <c r="N27" s="243"/>
      <c r="O27" s="243"/>
      <c r="P27" s="243"/>
      <c r="Q27" s="243"/>
      <c r="R27" s="243">
        <f t="shared" si="1"/>
        <v>0</v>
      </c>
      <c r="S27" s="243"/>
      <c r="T27" s="243"/>
      <c r="U27" s="243"/>
      <c r="V27" s="243"/>
      <c r="W27" s="243"/>
      <c r="X27" s="243"/>
      <c r="Y27" s="243">
        <f t="shared" si="2"/>
        <v>0</v>
      </c>
      <c r="Z27" s="243">
        <f t="shared" si="3"/>
        <v>0</v>
      </c>
      <c r="AA27" s="243"/>
      <c r="AB27" s="243"/>
      <c r="AC27" s="243"/>
      <c r="AD27" s="243"/>
      <c r="AE27" s="243"/>
      <c r="AF27" s="243"/>
      <c r="AG27" s="243"/>
      <c r="AH27" s="243">
        <f t="shared" si="4"/>
        <v>0</v>
      </c>
      <c r="AI27" s="243"/>
      <c r="AJ27" s="243">
        <f t="shared" si="5"/>
        <v>0</v>
      </c>
      <c r="AK27" s="245"/>
      <c r="AL27" s="245"/>
      <c r="AM27" s="246">
        <f t="shared" si="6"/>
        <v>2361900</v>
      </c>
      <c r="AN27" s="252">
        <v>2361900</v>
      </c>
      <c r="AO27" s="247">
        <f t="shared" si="7"/>
        <v>0</v>
      </c>
      <c r="AP27" s="247">
        <f>SUM('[1]1-СТ'!AA25+'[1]1-СТ'!AC25+'[1]1-СТ'!AE25-'[1]2-ҮХХ'!AM28)</f>
        <v>0</v>
      </c>
    </row>
    <row r="28" spans="1:42">
      <c r="A28" s="238">
        <v>16</v>
      </c>
      <c r="B28" s="239" t="s">
        <v>438</v>
      </c>
      <c r="C28" s="240" t="s">
        <v>312</v>
      </c>
      <c r="D28" s="240" t="s">
        <v>303</v>
      </c>
      <c r="E28" s="241" t="s">
        <v>304</v>
      </c>
      <c r="F28" s="208">
        <v>798701986.89999998</v>
      </c>
      <c r="G28" s="243"/>
      <c r="H28" s="249"/>
      <c r="I28" s="243"/>
      <c r="J28" s="243"/>
      <c r="K28" s="243"/>
      <c r="L28" s="243"/>
      <c r="M28" s="243"/>
      <c r="N28" s="243"/>
      <c r="O28" s="243"/>
      <c r="P28" s="243"/>
      <c r="Q28" s="243"/>
      <c r="R28" s="243">
        <f t="shared" si="1"/>
        <v>0</v>
      </c>
      <c r="S28" s="243"/>
      <c r="T28" s="243"/>
      <c r="U28" s="243"/>
      <c r="V28" s="243"/>
      <c r="W28" s="243"/>
      <c r="X28" s="243"/>
      <c r="Y28" s="243">
        <f t="shared" si="2"/>
        <v>0</v>
      </c>
      <c r="Z28" s="243">
        <f t="shared" si="3"/>
        <v>0</v>
      </c>
      <c r="AA28" s="243"/>
      <c r="AB28" s="243"/>
      <c r="AC28" s="243"/>
      <c r="AD28" s="243"/>
      <c r="AE28" s="243"/>
      <c r="AF28" s="243"/>
      <c r="AG28" s="243"/>
      <c r="AH28" s="243">
        <f t="shared" si="4"/>
        <v>0</v>
      </c>
      <c r="AI28" s="243"/>
      <c r="AJ28" s="243">
        <f t="shared" si="5"/>
        <v>0</v>
      </c>
      <c r="AK28" s="245"/>
      <c r="AL28" s="245"/>
      <c r="AM28" s="246">
        <f t="shared" si="6"/>
        <v>798701986.89999998</v>
      </c>
      <c r="AN28" s="247">
        <v>798701986.89999998</v>
      </c>
      <c r="AO28" s="247">
        <f t="shared" si="7"/>
        <v>0</v>
      </c>
      <c r="AP28" s="247">
        <f>SUM('[1]1-СТ'!AA26+'[1]1-СТ'!AC26+'[1]1-СТ'!AE26-'[1]2-ҮХХ'!AM29)</f>
        <v>0</v>
      </c>
    </row>
    <row r="29" spans="1:42">
      <c r="A29" s="238">
        <v>17</v>
      </c>
      <c r="B29" s="239" t="s">
        <v>438</v>
      </c>
      <c r="C29" s="240" t="s">
        <v>312</v>
      </c>
      <c r="D29" s="240" t="s">
        <v>305</v>
      </c>
      <c r="E29" s="241" t="s">
        <v>304</v>
      </c>
      <c r="F29" s="208">
        <v>8493549</v>
      </c>
      <c r="G29" s="243"/>
      <c r="H29" s="249"/>
      <c r="I29" s="243"/>
      <c r="J29" s="243"/>
      <c r="K29" s="243"/>
      <c r="L29" s="243"/>
      <c r="M29" s="243"/>
      <c r="N29" s="243"/>
      <c r="O29" s="243"/>
      <c r="P29" s="243"/>
      <c r="Q29" s="243"/>
      <c r="R29" s="243">
        <f t="shared" si="1"/>
        <v>0</v>
      </c>
      <c r="S29" s="243"/>
      <c r="T29" s="243"/>
      <c r="U29" s="243"/>
      <c r="V29" s="243"/>
      <c r="W29" s="243"/>
      <c r="X29" s="243"/>
      <c r="Y29" s="243">
        <f t="shared" si="2"/>
        <v>0</v>
      </c>
      <c r="Z29" s="243">
        <f t="shared" si="3"/>
        <v>0</v>
      </c>
      <c r="AA29" s="243"/>
      <c r="AB29" s="243"/>
      <c r="AC29" s="243"/>
      <c r="AD29" s="243"/>
      <c r="AE29" s="243"/>
      <c r="AF29" s="243"/>
      <c r="AG29" s="243"/>
      <c r="AH29" s="243">
        <f t="shared" si="4"/>
        <v>0</v>
      </c>
      <c r="AI29" s="243"/>
      <c r="AJ29" s="243">
        <f t="shared" si="5"/>
        <v>0</v>
      </c>
      <c r="AK29" s="245"/>
      <c r="AL29" s="245"/>
      <c r="AM29" s="246">
        <f t="shared" si="6"/>
        <v>8493549</v>
      </c>
      <c r="AN29" s="247">
        <v>8493549</v>
      </c>
      <c r="AO29" s="247">
        <f t="shared" si="7"/>
        <v>0</v>
      </c>
      <c r="AP29" s="247">
        <f>SUM('[1]1-СТ'!AA28+'[1]1-СТ'!AC28+'[1]1-СТ'!AE28-'[1]2-ҮХХ'!AM31)</f>
        <v>0</v>
      </c>
    </row>
    <row r="30" spans="1:42">
      <c r="A30" s="238">
        <v>18</v>
      </c>
      <c r="B30" s="239" t="s">
        <v>438</v>
      </c>
      <c r="C30" s="240" t="s">
        <v>312</v>
      </c>
      <c r="D30" s="240" t="s">
        <v>306</v>
      </c>
      <c r="E30" s="241" t="s">
        <v>304</v>
      </c>
      <c r="F30" s="208">
        <v>856398206</v>
      </c>
      <c r="G30" s="243"/>
      <c r="H30" s="249"/>
      <c r="I30" s="243"/>
      <c r="J30" s="243"/>
      <c r="K30" s="243"/>
      <c r="L30" s="243"/>
      <c r="M30" s="243"/>
      <c r="N30" s="243"/>
      <c r="O30" s="243"/>
      <c r="P30" s="243"/>
      <c r="Q30" s="243"/>
      <c r="R30" s="243">
        <f t="shared" si="1"/>
        <v>0</v>
      </c>
      <c r="S30" s="243"/>
      <c r="T30" s="243"/>
      <c r="U30" s="243"/>
      <c r="V30" s="243"/>
      <c r="W30" s="243"/>
      <c r="X30" s="243"/>
      <c r="Y30" s="243">
        <f t="shared" si="2"/>
        <v>0</v>
      </c>
      <c r="Z30" s="243">
        <f t="shared" si="3"/>
        <v>0</v>
      </c>
      <c r="AA30" s="243"/>
      <c r="AB30" s="243"/>
      <c r="AC30" s="243"/>
      <c r="AD30" s="243"/>
      <c r="AE30" s="243"/>
      <c r="AF30" s="243"/>
      <c r="AG30" s="243"/>
      <c r="AH30" s="243">
        <f t="shared" si="4"/>
        <v>0</v>
      </c>
      <c r="AI30" s="243"/>
      <c r="AJ30" s="243">
        <f t="shared" si="5"/>
        <v>0</v>
      </c>
      <c r="AK30" s="245"/>
      <c r="AL30" s="245"/>
      <c r="AM30" s="246">
        <f t="shared" si="6"/>
        <v>856398206</v>
      </c>
      <c r="AN30" s="247">
        <v>856398206</v>
      </c>
      <c r="AO30" s="247">
        <f t="shared" si="7"/>
        <v>0</v>
      </c>
      <c r="AP30" s="247">
        <f>SUM('[1]1-СТ'!AA29+'[1]1-СТ'!AC29+'[1]1-СТ'!AE29-'[1]2-ҮХХ'!AM32)</f>
        <v>0</v>
      </c>
    </row>
    <row r="31" spans="1:42">
      <c r="A31" s="238">
        <v>19</v>
      </c>
      <c r="B31" s="239" t="s">
        <v>438</v>
      </c>
      <c r="C31" s="240" t="s">
        <v>312</v>
      </c>
      <c r="D31" s="240" t="s">
        <v>309</v>
      </c>
      <c r="E31" s="241" t="s">
        <v>304</v>
      </c>
      <c r="F31" s="208">
        <v>224472423</v>
      </c>
      <c r="G31" s="243"/>
      <c r="H31" s="249"/>
      <c r="I31" s="243"/>
      <c r="J31" s="243"/>
      <c r="K31" s="243"/>
      <c r="L31" s="243"/>
      <c r="M31" s="243"/>
      <c r="N31" s="243"/>
      <c r="O31" s="243"/>
      <c r="P31" s="243"/>
      <c r="Q31" s="243"/>
      <c r="R31" s="243">
        <f t="shared" si="1"/>
        <v>0</v>
      </c>
      <c r="S31" s="243"/>
      <c r="T31" s="243"/>
      <c r="U31" s="243"/>
      <c r="V31" s="243"/>
      <c r="W31" s="243"/>
      <c r="X31" s="243"/>
      <c r="Y31" s="243">
        <f t="shared" si="2"/>
        <v>0</v>
      </c>
      <c r="Z31" s="243">
        <f t="shared" si="3"/>
        <v>0</v>
      </c>
      <c r="AA31" s="243"/>
      <c r="AB31" s="243"/>
      <c r="AC31" s="243"/>
      <c r="AD31" s="243"/>
      <c r="AE31" s="243"/>
      <c r="AF31" s="243"/>
      <c r="AG31" s="243"/>
      <c r="AH31" s="243">
        <f t="shared" si="4"/>
        <v>0</v>
      </c>
      <c r="AI31" s="243"/>
      <c r="AJ31" s="243">
        <f t="shared" si="5"/>
        <v>0</v>
      </c>
      <c r="AK31" s="245"/>
      <c r="AL31" s="245"/>
      <c r="AM31" s="246">
        <f t="shared" si="6"/>
        <v>224472423</v>
      </c>
      <c r="AN31" s="247">
        <v>224472423</v>
      </c>
      <c r="AO31" s="247">
        <f t="shared" si="7"/>
        <v>0</v>
      </c>
      <c r="AP31" s="247">
        <f>SUM('[1]1-СТ'!AA30+'[1]1-СТ'!AC30+'[1]1-СТ'!AE30-'[1]2-ҮХХ'!AM33)</f>
        <v>0</v>
      </c>
    </row>
    <row r="32" spans="1:42">
      <c r="A32" s="238">
        <v>20</v>
      </c>
      <c r="B32" s="239" t="s">
        <v>438</v>
      </c>
      <c r="C32" s="240" t="s">
        <v>312</v>
      </c>
      <c r="D32" s="240" t="s">
        <v>307</v>
      </c>
      <c r="E32" s="241" t="s">
        <v>304</v>
      </c>
      <c r="F32" s="208">
        <v>300203921.26000005</v>
      </c>
      <c r="G32" s="243"/>
      <c r="H32" s="249"/>
      <c r="I32" s="243"/>
      <c r="J32" s="243"/>
      <c r="K32" s="243"/>
      <c r="L32" s="243"/>
      <c r="M32" s="243"/>
      <c r="N32" s="243"/>
      <c r="O32" s="243"/>
      <c r="P32" s="243"/>
      <c r="Q32" s="243"/>
      <c r="R32" s="243">
        <f t="shared" si="1"/>
        <v>0</v>
      </c>
      <c r="S32" s="243"/>
      <c r="T32" s="243"/>
      <c r="U32" s="243"/>
      <c r="V32" s="243"/>
      <c r="W32" s="243"/>
      <c r="X32" s="243"/>
      <c r="Y32" s="243">
        <f t="shared" si="2"/>
        <v>0</v>
      </c>
      <c r="Z32" s="243">
        <f t="shared" si="3"/>
        <v>0</v>
      </c>
      <c r="AA32" s="243"/>
      <c r="AB32" s="243"/>
      <c r="AC32" s="243"/>
      <c r="AD32" s="243"/>
      <c r="AE32" s="243"/>
      <c r="AF32" s="243"/>
      <c r="AG32" s="243"/>
      <c r="AH32" s="243">
        <f t="shared" si="4"/>
        <v>0</v>
      </c>
      <c r="AI32" s="243"/>
      <c r="AJ32" s="243">
        <f t="shared" si="5"/>
        <v>0</v>
      </c>
      <c r="AK32" s="245"/>
      <c r="AL32" s="245"/>
      <c r="AM32" s="246">
        <f t="shared" si="6"/>
        <v>300203921.26000005</v>
      </c>
      <c r="AN32" s="247">
        <v>300203921.26000005</v>
      </c>
      <c r="AO32" s="247">
        <f t="shared" si="7"/>
        <v>0</v>
      </c>
      <c r="AP32" s="247">
        <f>SUM('[1]1-СТ'!AA31+'[1]1-СТ'!AC31+'[1]1-СТ'!AE31-'[1]2-ҮХХ'!AM34)</f>
        <v>0</v>
      </c>
    </row>
    <row r="33" spans="1:42">
      <c r="A33" s="238">
        <v>21</v>
      </c>
      <c r="B33" s="239" t="s">
        <v>438</v>
      </c>
      <c r="C33" s="240" t="s">
        <v>312</v>
      </c>
      <c r="D33" s="240" t="s">
        <v>308</v>
      </c>
      <c r="E33" s="241" t="s">
        <v>304</v>
      </c>
      <c r="F33" s="208">
        <v>2340470235.6800003</v>
      </c>
      <c r="G33" s="243"/>
      <c r="H33" s="249"/>
      <c r="I33" s="243"/>
      <c r="J33" s="243"/>
      <c r="K33" s="243"/>
      <c r="L33" s="243"/>
      <c r="M33" s="243"/>
      <c r="N33" s="243"/>
      <c r="O33" s="243"/>
      <c r="P33" s="243"/>
      <c r="Q33" s="243"/>
      <c r="R33" s="243">
        <f t="shared" si="1"/>
        <v>0</v>
      </c>
      <c r="S33" s="243"/>
      <c r="T33" s="243"/>
      <c r="U33" s="243"/>
      <c r="V33" s="243"/>
      <c r="W33" s="243"/>
      <c r="X33" s="243"/>
      <c r="Y33" s="243">
        <f t="shared" si="2"/>
        <v>0</v>
      </c>
      <c r="Z33" s="243">
        <f t="shared" si="3"/>
        <v>0</v>
      </c>
      <c r="AA33" s="243"/>
      <c r="AB33" s="243"/>
      <c r="AC33" s="243"/>
      <c r="AD33" s="243"/>
      <c r="AE33" s="243"/>
      <c r="AF33" s="243"/>
      <c r="AG33" s="243"/>
      <c r="AH33" s="243">
        <f t="shared" si="4"/>
        <v>0</v>
      </c>
      <c r="AI33" s="243"/>
      <c r="AJ33" s="243">
        <f t="shared" si="5"/>
        <v>0</v>
      </c>
      <c r="AK33" s="245"/>
      <c r="AL33" s="245"/>
      <c r="AM33" s="246">
        <f t="shared" si="6"/>
        <v>2340470235.6800003</v>
      </c>
      <c r="AN33" s="247">
        <v>2340470235.6800003</v>
      </c>
      <c r="AO33" s="247">
        <f t="shared" si="7"/>
        <v>0</v>
      </c>
      <c r="AP33" s="247">
        <f>SUM('[1]1-СТ'!AA32+'[1]1-СТ'!AC32+'[1]1-СТ'!AE32-'[1]2-ҮХХ'!AM35)</f>
        <v>-0.30000001192092896</v>
      </c>
    </row>
    <row r="34" spans="1:42">
      <c r="A34" s="238">
        <v>22</v>
      </c>
      <c r="B34" s="239" t="s">
        <v>438</v>
      </c>
      <c r="C34" s="240" t="s">
        <v>312</v>
      </c>
      <c r="D34" s="240" t="s">
        <v>313</v>
      </c>
      <c r="E34" s="241" t="s">
        <v>304</v>
      </c>
      <c r="F34" s="208">
        <v>8170000</v>
      </c>
      <c r="G34" s="243"/>
      <c r="H34" s="249"/>
      <c r="I34" s="243"/>
      <c r="J34" s="243"/>
      <c r="K34" s="243"/>
      <c r="L34" s="243"/>
      <c r="M34" s="243"/>
      <c r="N34" s="243"/>
      <c r="O34" s="243"/>
      <c r="P34" s="243"/>
      <c r="Q34" s="243"/>
      <c r="R34" s="243">
        <f t="shared" si="1"/>
        <v>0</v>
      </c>
      <c r="S34" s="243"/>
      <c r="T34" s="243"/>
      <c r="U34" s="243"/>
      <c r="V34" s="243"/>
      <c r="W34" s="243"/>
      <c r="X34" s="243"/>
      <c r="Y34" s="243">
        <f t="shared" si="2"/>
        <v>0</v>
      </c>
      <c r="Z34" s="243">
        <f t="shared" si="3"/>
        <v>0</v>
      </c>
      <c r="AA34" s="243"/>
      <c r="AB34" s="243"/>
      <c r="AC34" s="243"/>
      <c r="AD34" s="243"/>
      <c r="AE34" s="243"/>
      <c r="AF34" s="243"/>
      <c r="AG34" s="243"/>
      <c r="AH34" s="243">
        <f t="shared" si="4"/>
        <v>0</v>
      </c>
      <c r="AI34" s="243"/>
      <c r="AJ34" s="243">
        <f t="shared" si="5"/>
        <v>0</v>
      </c>
      <c r="AK34" s="245"/>
      <c r="AL34" s="245"/>
      <c r="AM34" s="246">
        <f t="shared" si="6"/>
        <v>8170000</v>
      </c>
      <c r="AN34" s="247">
        <v>8170000</v>
      </c>
      <c r="AO34" s="247">
        <f t="shared" si="7"/>
        <v>0</v>
      </c>
      <c r="AP34" s="247">
        <f>SUM('[1]1-СТ'!AA33+'[1]1-СТ'!AC33+'[1]1-СТ'!AE33-'[1]2-ҮХХ'!AM36)</f>
        <v>-5.9604644775390625E-8</v>
      </c>
    </row>
    <row r="35" spans="1:42">
      <c r="A35" s="238">
        <v>23</v>
      </c>
      <c r="B35" s="239" t="s">
        <v>438</v>
      </c>
      <c r="C35" s="240" t="s">
        <v>314</v>
      </c>
      <c r="D35" s="240" t="s">
        <v>305</v>
      </c>
      <c r="E35" s="241" t="s">
        <v>304</v>
      </c>
      <c r="F35" s="208">
        <v>4490600</v>
      </c>
      <c r="G35" s="243"/>
      <c r="H35" s="249"/>
      <c r="I35" s="243"/>
      <c r="J35" s="243"/>
      <c r="K35" s="243"/>
      <c r="L35" s="243"/>
      <c r="M35" s="243"/>
      <c r="N35" s="243"/>
      <c r="O35" s="243"/>
      <c r="P35" s="243"/>
      <c r="Q35" s="243"/>
      <c r="R35" s="243">
        <f t="shared" si="1"/>
        <v>0</v>
      </c>
      <c r="S35" s="243"/>
      <c r="T35" s="243"/>
      <c r="U35" s="243"/>
      <c r="V35" s="243"/>
      <c r="W35" s="243"/>
      <c r="X35" s="243"/>
      <c r="Y35" s="243">
        <f t="shared" si="2"/>
        <v>0</v>
      </c>
      <c r="Z35" s="243">
        <f t="shared" si="3"/>
        <v>0</v>
      </c>
      <c r="AA35" s="243"/>
      <c r="AB35" s="243"/>
      <c r="AC35" s="243"/>
      <c r="AD35" s="243"/>
      <c r="AE35" s="243"/>
      <c r="AF35" s="243"/>
      <c r="AG35" s="243"/>
      <c r="AH35" s="243">
        <f t="shared" si="4"/>
        <v>0</v>
      </c>
      <c r="AI35" s="243"/>
      <c r="AJ35" s="243">
        <f t="shared" si="5"/>
        <v>0</v>
      </c>
      <c r="AK35" s="245"/>
      <c r="AL35" s="245"/>
      <c r="AM35" s="246">
        <f t="shared" si="6"/>
        <v>4490600</v>
      </c>
      <c r="AN35" s="247">
        <v>4490600</v>
      </c>
      <c r="AO35" s="247">
        <f t="shared" si="7"/>
        <v>0</v>
      </c>
      <c r="AP35" s="247">
        <f>SUM('[1]1-СТ'!AA34+'[1]1-СТ'!AC34+'[1]1-СТ'!AE34-'[1]2-ҮХХ'!AM37)</f>
        <v>-0.11999988555908203</v>
      </c>
    </row>
    <row r="36" spans="1:42">
      <c r="A36" s="238">
        <v>24</v>
      </c>
      <c r="B36" s="239" t="s">
        <v>438</v>
      </c>
      <c r="C36" s="240" t="s">
        <v>314</v>
      </c>
      <c r="D36" s="240" t="s">
        <v>303</v>
      </c>
      <c r="E36" s="241" t="s">
        <v>304</v>
      </c>
      <c r="F36" s="208">
        <v>1573918447.5999999</v>
      </c>
      <c r="G36" s="243"/>
      <c r="H36" s="249"/>
      <c r="I36" s="243"/>
      <c r="J36" s="243"/>
      <c r="K36" s="243"/>
      <c r="L36" s="243"/>
      <c r="M36" s="243"/>
      <c r="N36" s="243"/>
      <c r="O36" s="243"/>
      <c r="P36" s="243"/>
      <c r="Q36" s="194"/>
      <c r="R36" s="243">
        <f t="shared" si="1"/>
        <v>0</v>
      </c>
      <c r="S36" s="243"/>
      <c r="T36" s="243"/>
      <c r="U36" s="243"/>
      <c r="V36" s="243"/>
      <c r="W36" s="243"/>
      <c r="X36" s="243"/>
      <c r="Y36" s="243">
        <f t="shared" si="2"/>
        <v>0</v>
      </c>
      <c r="Z36" s="243">
        <f t="shared" si="3"/>
        <v>0</v>
      </c>
      <c r="AA36" s="243"/>
      <c r="AB36" s="194"/>
      <c r="AC36" s="194"/>
      <c r="AD36" s="194"/>
      <c r="AE36" s="243"/>
      <c r="AF36" s="243"/>
      <c r="AG36" s="243"/>
      <c r="AH36" s="243">
        <f t="shared" si="4"/>
        <v>0</v>
      </c>
      <c r="AI36" s="243"/>
      <c r="AJ36" s="243">
        <f t="shared" si="5"/>
        <v>0</v>
      </c>
      <c r="AK36" s="245"/>
      <c r="AL36" s="245"/>
      <c r="AM36" s="246">
        <f t="shared" si="6"/>
        <v>1573918447.5999999</v>
      </c>
      <c r="AN36" s="247">
        <v>1573918447.5999999</v>
      </c>
      <c r="AO36" s="247">
        <f t="shared" si="7"/>
        <v>0</v>
      </c>
      <c r="AP36" s="247">
        <f>SUM('[1]1-СТ'!AA35+'[1]1-СТ'!AC35+'[1]1-СТ'!AE35-'[1]2-ҮХХ'!AM38)</f>
        <v>0</v>
      </c>
    </row>
    <row r="37" spans="1:42">
      <c r="A37" s="238">
        <v>25</v>
      </c>
      <c r="B37" s="239" t="s">
        <v>438</v>
      </c>
      <c r="C37" s="240" t="s">
        <v>314</v>
      </c>
      <c r="D37" s="240" t="s">
        <v>309</v>
      </c>
      <c r="E37" s="241" t="s">
        <v>304</v>
      </c>
      <c r="F37" s="208">
        <v>1095806264.3699999</v>
      </c>
      <c r="G37" s="243"/>
      <c r="H37" s="249"/>
      <c r="I37" s="243"/>
      <c r="J37" s="243"/>
      <c r="K37" s="243"/>
      <c r="L37" s="243"/>
      <c r="M37" s="243"/>
      <c r="N37" s="243"/>
      <c r="O37" s="243"/>
      <c r="P37" s="243"/>
      <c r="Q37" s="243"/>
      <c r="R37" s="243">
        <f t="shared" si="1"/>
        <v>0</v>
      </c>
      <c r="S37" s="243"/>
      <c r="T37" s="243"/>
      <c r="U37" s="243"/>
      <c r="V37" s="243"/>
      <c r="W37" s="243"/>
      <c r="X37" s="243"/>
      <c r="Y37" s="243">
        <f t="shared" si="2"/>
        <v>0</v>
      </c>
      <c r="Z37" s="243">
        <f t="shared" si="3"/>
        <v>0</v>
      </c>
      <c r="AA37" s="243"/>
      <c r="AB37" s="243"/>
      <c r="AC37" s="243"/>
      <c r="AD37" s="243"/>
      <c r="AE37" s="243"/>
      <c r="AF37" s="243"/>
      <c r="AG37" s="243"/>
      <c r="AH37" s="243">
        <f t="shared" si="4"/>
        <v>0</v>
      </c>
      <c r="AI37" s="243"/>
      <c r="AJ37" s="243">
        <f t="shared" si="5"/>
        <v>0</v>
      </c>
      <c r="AK37" s="245"/>
      <c r="AL37" s="245"/>
      <c r="AM37" s="246">
        <f t="shared" si="6"/>
        <v>1095806264.3699999</v>
      </c>
      <c r="AN37" s="252">
        <v>1095806264.3699999</v>
      </c>
      <c r="AO37" s="247">
        <f t="shared" si="7"/>
        <v>0</v>
      </c>
      <c r="AP37" s="247">
        <f>SUM('[1]1-СТ'!AA37+'[1]1-СТ'!AC37+'[1]1-СТ'!AE37-'[1]2-ҮХХ'!AM40)</f>
        <v>0</v>
      </c>
    </row>
    <row r="38" spans="1:42">
      <c r="A38" s="238">
        <v>26</v>
      </c>
      <c r="B38" s="239" t="s">
        <v>438</v>
      </c>
      <c r="C38" s="240" t="s">
        <v>314</v>
      </c>
      <c r="D38" s="240" t="s">
        <v>306</v>
      </c>
      <c r="E38" s="241" t="s">
        <v>304</v>
      </c>
      <c r="F38" s="208">
        <v>407605316</v>
      </c>
      <c r="G38" s="243"/>
      <c r="H38" s="249"/>
      <c r="I38" s="243"/>
      <c r="J38" s="243"/>
      <c r="K38" s="243"/>
      <c r="L38" s="243"/>
      <c r="M38" s="243"/>
      <c r="N38" s="243"/>
      <c r="O38" s="243"/>
      <c r="P38" s="243"/>
      <c r="Q38" s="243"/>
      <c r="R38" s="243">
        <f t="shared" si="1"/>
        <v>0</v>
      </c>
      <c r="S38" s="243"/>
      <c r="T38" s="243"/>
      <c r="U38" s="243"/>
      <c r="V38" s="243"/>
      <c r="W38" s="243"/>
      <c r="X38" s="243"/>
      <c r="Y38" s="243">
        <f t="shared" si="2"/>
        <v>0</v>
      </c>
      <c r="Z38" s="243">
        <f t="shared" si="3"/>
        <v>0</v>
      </c>
      <c r="AA38" s="243"/>
      <c r="AB38" s="243"/>
      <c r="AC38" s="243"/>
      <c r="AD38" s="243"/>
      <c r="AE38" s="243"/>
      <c r="AF38" s="243"/>
      <c r="AG38" s="243"/>
      <c r="AH38" s="243">
        <f t="shared" si="4"/>
        <v>0</v>
      </c>
      <c r="AI38" s="243"/>
      <c r="AJ38" s="243">
        <f t="shared" si="5"/>
        <v>0</v>
      </c>
      <c r="AK38" s="245"/>
      <c r="AL38" s="245"/>
      <c r="AM38" s="246">
        <f t="shared" si="6"/>
        <v>407605316</v>
      </c>
      <c r="AN38" s="252">
        <v>407605316</v>
      </c>
      <c r="AO38" s="247">
        <f t="shared" si="7"/>
        <v>0</v>
      </c>
      <c r="AP38" s="247">
        <f>SUM('[1]1-СТ'!AA38+'[1]1-СТ'!AC38+'[1]1-СТ'!AE38-'[1]2-ҮХХ'!AM41)</f>
        <v>0</v>
      </c>
    </row>
    <row r="39" spans="1:42">
      <c r="A39" s="238">
        <v>27</v>
      </c>
      <c r="B39" s="239" t="s">
        <v>438</v>
      </c>
      <c r="C39" s="240" t="s">
        <v>314</v>
      </c>
      <c r="D39" s="240" t="s">
        <v>308</v>
      </c>
      <c r="E39" s="241" t="s">
        <v>304</v>
      </c>
      <c r="F39" s="208">
        <v>3648431220.2500005</v>
      </c>
      <c r="G39" s="243"/>
      <c r="H39" s="243"/>
      <c r="I39" s="243"/>
      <c r="J39" s="243"/>
      <c r="K39" s="243"/>
      <c r="L39" s="243"/>
      <c r="M39" s="243"/>
      <c r="N39" s="243"/>
      <c r="O39" s="243"/>
      <c r="P39" s="243"/>
      <c r="Q39" s="243"/>
      <c r="R39" s="243">
        <f t="shared" si="1"/>
        <v>0</v>
      </c>
      <c r="S39" s="243"/>
      <c r="T39" s="243"/>
      <c r="U39" s="243"/>
      <c r="V39" s="243"/>
      <c r="W39" s="243"/>
      <c r="X39" s="243"/>
      <c r="Y39" s="243">
        <f t="shared" si="2"/>
        <v>0</v>
      </c>
      <c r="Z39" s="243">
        <f t="shared" si="3"/>
        <v>0</v>
      </c>
      <c r="AA39" s="243"/>
      <c r="AB39" s="243"/>
      <c r="AC39" s="243"/>
      <c r="AD39" s="243"/>
      <c r="AE39" s="243"/>
      <c r="AF39" s="243"/>
      <c r="AG39" s="243"/>
      <c r="AH39" s="243">
        <f t="shared" si="4"/>
        <v>0</v>
      </c>
      <c r="AI39" s="243"/>
      <c r="AJ39" s="243">
        <f t="shared" si="5"/>
        <v>0</v>
      </c>
      <c r="AK39" s="245"/>
      <c r="AL39" s="245"/>
      <c r="AM39" s="246">
        <f t="shared" si="6"/>
        <v>3648431220.2500005</v>
      </c>
      <c r="AN39" s="252">
        <v>3648431220.2500005</v>
      </c>
      <c r="AO39" s="247">
        <f t="shared" si="7"/>
        <v>0</v>
      </c>
      <c r="AP39" s="247">
        <f>SUM('[1]1-СТ'!AA39+'[1]1-СТ'!AC39+'[1]1-СТ'!AE39-'[1]2-ҮХХ'!AM42)</f>
        <v>0</v>
      </c>
    </row>
    <row r="40" spans="1:42">
      <c r="A40" s="238">
        <v>28</v>
      </c>
      <c r="B40" s="239" t="s">
        <v>438</v>
      </c>
      <c r="C40" s="240" t="s">
        <v>314</v>
      </c>
      <c r="D40" s="240" t="s">
        <v>317</v>
      </c>
      <c r="E40" s="241" t="s">
        <v>304</v>
      </c>
      <c r="F40" s="208">
        <v>223299544</v>
      </c>
      <c r="G40" s="243"/>
      <c r="H40" s="249"/>
      <c r="I40" s="243"/>
      <c r="J40" s="243"/>
      <c r="K40" s="243"/>
      <c r="L40" s="243"/>
      <c r="M40" s="243"/>
      <c r="N40" s="243"/>
      <c r="O40" s="243"/>
      <c r="P40" s="243"/>
      <c r="Q40" s="243"/>
      <c r="R40" s="243">
        <f t="shared" si="1"/>
        <v>0</v>
      </c>
      <c r="S40" s="243"/>
      <c r="T40" s="243"/>
      <c r="U40" s="243"/>
      <c r="V40" s="243"/>
      <c r="W40" s="243"/>
      <c r="X40" s="243"/>
      <c r="Y40" s="243">
        <f t="shared" si="2"/>
        <v>0</v>
      </c>
      <c r="Z40" s="243">
        <f t="shared" si="3"/>
        <v>0</v>
      </c>
      <c r="AA40" s="243"/>
      <c r="AB40" s="243"/>
      <c r="AC40" s="243"/>
      <c r="AD40" s="243"/>
      <c r="AE40" s="243"/>
      <c r="AF40" s="243"/>
      <c r="AG40" s="243"/>
      <c r="AH40" s="243">
        <f t="shared" si="4"/>
        <v>0</v>
      </c>
      <c r="AI40" s="243"/>
      <c r="AJ40" s="243">
        <f t="shared" si="5"/>
        <v>0</v>
      </c>
      <c r="AK40" s="245"/>
      <c r="AL40" s="245"/>
      <c r="AM40" s="246">
        <f t="shared" si="6"/>
        <v>223299544</v>
      </c>
      <c r="AN40" s="252">
        <v>223299544</v>
      </c>
      <c r="AO40" s="247">
        <f t="shared" si="7"/>
        <v>0</v>
      </c>
      <c r="AP40" s="247">
        <f>SUM('[1]1-СТ'!AA40+'[1]1-СТ'!AC40+'[1]1-СТ'!AE40-'[1]2-ҮХХ'!AM43)</f>
        <v>0</v>
      </c>
    </row>
    <row r="41" spans="1:42">
      <c r="A41" s="238">
        <v>29</v>
      </c>
      <c r="B41" s="239" t="s">
        <v>438</v>
      </c>
      <c r="C41" s="240" t="s">
        <v>314</v>
      </c>
      <c r="D41" s="240" t="s">
        <v>307</v>
      </c>
      <c r="E41" s="241" t="s">
        <v>304</v>
      </c>
      <c r="F41" s="208">
        <v>268739718.52999997</v>
      </c>
      <c r="G41" s="243"/>
      <c r="H41" s="249"/>
      <c r="I41" s="243"/>
      <c r="J41" s="243"/>
      <c r="K41" s="243"/>
      <c r="L41" s="243"/>
      <c r="M41" s="243"/>
      <c r="N41" s="243"/>
      <c r="O41" s="243"/>
      <c r="P41" s="243"/>
      <c r="Q41" s="243"/>
      <c r="R41" s="243">
        <f t="shared" si="1"/>
        <v>0</v>
      </c>
      <c r="S41" s="243"/>
      <c r="T41" s="243"/>
      <c r="U41" s="243"/>
      <c r="V41" s="243"/>
      <c r="W41" s="243"/>
      <c r="X41" s="243"/>
      <c r="Y41" s="243">
        <f t="shared" si="2"/>
        <v>0</v>
      </c>
      <c r="Z41" s="243">
        <f t="shared" si="3"/>
        <v>0</v>
      </c>
      <c r="AA41" s="243"/>
      <c r="AB41" s="243"/>
      <c r="AC41" s="243"/>
      <c r="AD41" s="243"/>
      <c r="AE41" s="243"/>
      <c r="AF41" s="243"/>
      <c r="AG41" s="243"/>
      <c r="AH41" s="243">
        <f t="shared" si="4"/>
        <v>0</v>
      </c>
      <c r="AI41" s="243"/>
      <c r="AJ41" s="243">
        <f t="shared" si="5"/>
        <v>0</v>
      </c>
      <c r="AK41" s="245"/>
      <c r="AL41" s="245"/>
      <c r="AM41" s="246">
        <f t="shared" si="6"/>
        <v>268739718.52999997</v>
      </c>
      <c r="AN41" s="252">
        <v>268739718.52999997</v>
      </c>
      <c r="AO41" s="247">
        <f t="shared" si="7"/>
        <v>0</v>
      </c>
      <c r="AP41" s="247">
        <f>SUM('[1]1-СТ'!AA41+'[1]1-СТ'!AC41+'[1]1-СТ'!AE41-'[1]2-ҮХХ'!AM44)</f>
        <v>0</v>
      </c>
    </row>
    <row r="42" spans="1:42">
      <c r="A42" s="238">
        <v>30</v>
      </c>
      <c r="B42" s="239" t="s">
        <v>438</v>
      </c>
      <c r="C42" s="240" t="s">
        <v>314</v>
      </c>
      <c r="D42" s="240" t="s">
        <v>441</v>
      </c>
      <c r="E42" s="241" t="s">
        <v>304</v>
      </c>
      <c r="F42" s="208">
        <v>10042500</v>
      </c>
      <c r="G42" s="243"/>
      <c r="H42" s="249"/>
      <c r="I42" s="243"/>
      <c r="J42" s="243"/>
      <c r="K42" s="243"/>
      <c r="L42" s="243"/>
      <c r="M42" s="243"/>
      <c r="N42" s="243"/>
      <c r="O42" s="243"/>
      <c r="P42" s="243"/>
      <c r="Q42" s="243"/>
      <c r="R42" s="243">
        <f t="shared" si="1"/>
        <v>0</v>
      </c>
      <c r="S42" s="243"/>
      <c r="T42" s="243"/>
      <c r="U42" s="243"/>
      <c r="V42" s="243"/>
      <c r="W42" s="243"/>
      <c r="X42" s="243"/>
      <c r="Y42" s="243">
        <f t="shared" si="2"/>
        <v>0</v>
      </c>
      <c r="Z42" s="243">
        <f t="shared" si="3"/>
        <v>0</v>
      </c>
      <c r="AA42" s="243"/>
      <c r="AB42" s="243"/>
      <c r="AC42" s="243"/>
      <c r="AD42" s="243"/>
      <c r="AE42" s="243"/>
      <c r="AF42" s="243"/>
      <c r="AG42" s="243"/>
      <c r="AH42" s="243">
        <f t="shared" si="4"/>
        <v>0</v>
      </c>
      <c r="AI42" s="243"/>
      <c r="AJ42" s="243">
        <f t="shared" si="5"/>
        <v>0</v>
      </c>
      <c r="AK42" s="245"/>
      <c r="AL42" s="245"/>
      <c r="AM42" s="246">
        <f t="shared" si="6"/>
        <v>10042500</v>
      </c>
      <c r="AN42" s="252">
        <v>10042500</v>
      </c>
      <c r="AO42" s="247">
        <f t="shared" si="7"/>
        <v>0</v>
      </c>
      <c r="AP42" s="247">
        <f>SUM('[1]1-СТ'!AA42+'[1]1-СТ'!AC42+'[1]1-СТ'!AE42-'[1]2-ҮХХ'!AM45)</f>
        <v>0</v>
      </c>
    </row>
    <row r="43" spans="1:42">
      <c r="A43" s="238">
        <v>31</v>
      </c>
      <c r="B43" s="239" t="s">
        <v>438</v>
      </c>
      <c r="C43" s="240" t="s">
        <v>316</v>
      </c>
      <c r="D43" s="240" t="s">
        <v>303</v>
      </c>
      <c r="E43" s="241" t="s">
        <v>304</v>
      </c>
      <c r="F43" s="208">
        <v>1808306445.5</v>
      </c>
      <c r="G43" s="243"/>
      <c r="H43" s="243"/>
      <c r="I43" s="243"/>
      <c r="J43" s="243"/>
      <c r="K43" s="243"/>
      <c r="L43" s="243"/>
      <c r="M43" s="243"/>
      <c r="N43" s="243"/>
      <c r="O43" s="243"/>
      <c r="P43" s="243"/>
      <c r="Q43" s="243"/>
      <c r="R43" s="243">
        <f t="shared" si="1"/>
        <v>0</v>
      </c>
      <c r="S43" s="243"/>
      <c r="T43" s="243"/>
      <c r="U43" s="243"/>
      <c r="V43" s="243"/>
      <c r="W43" s="243"/>
      <c r="X43" s="243"/>
      <c r="Y43" s="243">
        <f t="shared" si="2"/>
        <v>0</v>
      </c>
      <c r="Z43" s="243">
        <f t="shared" si="3"/>
        <v>0</v>
      </c>
      <c r="AA43" s="243"/>
      <c r="AB43" s="243"/>
      <c r="AC43" s="243"/>
      <c r="AD43" s="243"/>
      <c r="AE43" s="243"/>
      <c r="AF43" s="243"/>
      <c r="AG43" s="243"/>
      <c r="AH43" s="243">
        <f t="shared" si="4"/>
        <v>0</v>
      </c>
      <c r="AI43" s="243"/>
      <c r="AJ43" s="243">
        <f t="shared" si="5"/>
        <v>0</v>
      </c>
      <c r="AK43" s="245"/>
      <c r="AL43" s="245"/>
      <c r="AM43" s="246">
        <f t="shared" si="6"/>
        <v>1808306445.5</v>
      </c>
      <c r="AN43" s="247">
        <v>1808306445.5</v>
      </c>
      <c r="AO43" s="247">
        <f t="shared" si="7"/>
        <v>0</v>
      </c>
      <c r="AP43" s="247">
        <f>SUM('[1]1-СТ'!AA43+'[1]1-СТ'!AC43+'[1]1-СТ'!AE43-'[1]2-ҮХХ'!AM46)</f>
        <v>0</v>
      </c>
    </row>
    <row r="44" spans="1:42">
      <c r="A44" s="238">
        <v>32</v>
      </c>
      <c r="B44" s="239" t="s">
        <v>438</v>
      </c>
      <c r="C44" s="240" t="s">
        <v>316</v>
      </c>
      <c r="D44" s="240" t="s">
        <v>305</v>
      </c>
      <c r="E44" s="241" t="s">
        <v>304</v>
      </c>
      <c r="F44" s="208">
        <v>19088700</v>
      </c>
      <c r="G44" s="243"/>
      <c r="H44" s="249"/>
      <c r="I44" s="243"/>
      <c r="J44" s="243"/>
      <c r="K44" s="243"/>
      <c r="L44" s="243"/>
      <c r="M44" s="243"/>
      <c r="N44" s="243"/>
      <c r="O44" s="243"/>
      <c r="P44" s="243"/>
      <c r="Q44" s="243"/>
      <c r="R44" s="243">
        <f t="shared" si="1"/>
        <v>0</v>
      </c>
      <c r="S44" s="243"/>
      <c r="T44" s="243"/>
      <c r="U44" s="243"/>
      <c r="V44" s="243"/>
      <c r="W44" s="243"/>
      <c r="X44" s="243"/>
      <c r="Y44" s="243">
        <f t="shared" si="2"/>
        <v>0</v>
      </c>
      <c r="Z44" s="243">
        <f t="shared" si="3"/>
        <v>0</v>
      </c>
      <c r="AA44" s="243"/>
      <c r="AB44" s="243"/>
      <c r="AC44" s="243"/>
      <c r="AD44" s="243"/>
      <c r="AE44" s="243"/>
      <c r="AF44" s="243"/>
      <c r="AG44" s="243"/>
      <c r="AH44" s="243">
        <f t="shared" si="4"/>
        <v>0</v>
      </c>
      <c r="AI44" s="243"/>
      <c r="AJ44" s="243">
        <f t="shared" si="5"/>
        <v>0</v>
      </c>
      <c r="AK44" s="245"/>
      <c r="AL44" s="245"/>
      <c r="AM44" s="246">
        <f t="shared" si="6"/>
        <v>19088700</v>
      </c>
      <c r="AN44" s="247">
        <v>19088700</v>
      </c>
      <c r="AO44" s="247">
        <f t="shared" si="7"/>
        <v>0</v>
      </c>
      <c r="AP44" s="247">
        <f>SUM('[1]1-СТ'!AA44+'[1]1-СТ'!AC44+'[1]1-СТ'!AE44-'[1]2-ҮХХ'!AM47)</f>
        <v>0</v>
      </c>
    </row>
    <row r="45" spans="1:42">
      <c r="A45" s="238">
        <v>33</v>
      </c>
      <c r="B45" s="239" t="s">
        <v>438</v>
      </c>
      <c r="C45" s="251" t="s">
        <v>316</v>
      </c>
      <c r="D45" s="251" t="s">
        <v>308</v>
      </c>
      <c r="E45" s="241" t="s">
        <v>304</v>
      </c>
      <c r="F45" s="208">
        <v>2253629193.3900003</v>
      </c>
      <c r="G45" s="243"/>
      <c r="H45" s="249"/>
      <c r="I45" s="243"/>
      <c r="J45" s="243"/>
      <c r="K45" s="243"/>
      <c r="L45" s="243"/>
      <c r="M45" s="243"/>
      <c r="N45" s="243"/>
      <c r="O45" s="243"/>
      <c r="P45" s="243"/>
      <c r="Q45" s="243"/>
      <c r="R45" s="243">
        <f t="shared" si="1"/>
        <v>0</v>
      </c>
      <c r="S45" s="243"/>
      <c r="T45" s="243"/>
      <c r="U45" s="243"/>
      <c r="V45" s="243"/>
      <c r="W45" s="243"/>
      <c r="X45" s="243"/>
      <c r="Y45" s="243">
        <f t="shared" si="2"/>
        <v>0</v>
      </c>
      <c r="Z45" s="243">
        <f t="shared" si="3"/>
        <v>0</v>
      </c>
      <c r="AA45" s="243"/>
      <c r="AB45" s="243"/>
      <c r="AC45" s="243"/>
      <c r="AD45" s="243"/>
      <c r="AE45" s="243"/>
      <c r="AF45" s="243"/>
      <c r="AG45" s="243"/>
      <c r="AH45" s="243">
        <f t="shared" si="4"/>
        <v>0</v>
      </c>
      <c r="AI45" s="243"/>
      <c r="AJ45" s="243">
        <f t="shared" si="5"/>
        <v>0</v>
      </c>
      <c r="AK45" s="245"/>
      <c r="AL45" s="245"/>
      <c r="AM45" s="246">
        <f t="shared" si="6"/>
        <v>2253629193.3900003</v>
      </c>
      <c r="AN45" s="252">
        <v>2253629193.3900003</v>
      </c>
      <c r="AO45" s="247">
        <f t="shared" si="7"/>
        <v>0</v>
      </c>
      <c r="AP45" s="247">
        <f>SUM('[1]1-СТ'!AA45+'[1]1-СТ'!AC45+'[1]1-СТ'!AE45-'[1]2-ҮХХ'!AM48)</f>
        <v>0</v>
      </c>
    </row>
    <row r="46" spans="1:42">
      <c r="A46" s="238">
        <v>34</v>
      </c>
      <c r="B46" s="239" t="s">
        <v>438</v>
      </c>
      <c r="C46" s="251" t="s">
        <v>316</v>
      </c>
      <c r="D46" s="251" t="s">
        <v>317</v>
      </c>
      <c r="E46" s="241" t="s">
        <v>304</v>
      </c>
      <c r="F46" s="208">
        <v>760729062.22000003</v>
      </c>
      <c r="G46" s="243"/>
      <c r="H46" s="249"/>
      <c r="I46" s="243"/>
      <c r="J46" s="243"/>
      <c r="K46" s="243"/>
      <c r="L46" s="243"/>
      <c r="M46" s="243"/>
      <c r="N46" s="243"/>
      <c r="O46" s="243"/>
      <c r="P46" s="243"/>
      <c r="Q46" s="243"/>
      <c r="R46" s="243">
        <f t="shared" si="1"/>
        <v>0</v>
      </c>
      <c r="S46" s="243"/>
      <c r="T46" s="243"/>
      <c r="U46" s="243"/>
      <c r="V46" s="243"/>
      <c r="W46" s="243"/>
      <c r="X46" s="243"/>
      <c r="Y46" s="243">
        <f t="shared" si="2"/>
        <v>0</v>
      </c>
      <c r="Z46" s="243">
        <f t="shared" si="3"/>
        <v>0</v>
      </c>
      <c r="AA46" s="243"/>
      <c r="AB46" s="243"/>
      <c r="AC46" s="243"/>
      <c r="AD46" s="243"/>
      <c r="AE46" s="243"/>
      <c r="AF46" s="243"/>
      <c r="AG46" s="243"/>
      <c r="AH46" s="243">
        <f t="shared" si="4"/>
        <v>0</v>
      </c>
      <c r="AI46" s="243"/>
      <c r="AJ46" s="243">
        <f t="shared" si="5"/>
        <v>0</v>
      </c>
      <c r="AK46" s="245"/>
      <c r="AL46" s="245"/>
      <c r="AM46" s="246">
        <f t="shared" si="6"/>
        <v>760729062.22000003</v>
      </c>
      <c r="AN46" s="259">
        <v>760729062.22000003</v>
      </c>
      <c r="AO46" s="247">
        <f t="shared" si="7"/>
        <v>0</v>
      </c>
      <c r="AP46" s="247">
        <f>SUM('[1]1-СТ'!AA46+'[1]1-СТ'!AC46+'[1]1-СТ'!AE46-'[1]2-ҮХХ'!AM49)</f>
        <v>0</v>
      </c>
    </row>
    <row r="47" spans="1:42">
      <c r="A47" s="238">
        <v>35</v>
      </c>
      <c r="B47" s="239" t="s">
        <v>438</v>
      </c>
      <c r="C47" s="260" t="s">
        <v>442</v>
      </c>
      <c r="D47" s="261" t="s">
        <v>443</v>
      </c>
      <c r="E47" s="241" t="s">
        <v>304</v>
      </c>
      <c r="F47" s="242">
        <v>1200439583</v>
      </c>
      <c r="G47" s="243"/>
      <c r="H47" s="249"/>
      <c r="I47" s="243"/>
      <c r="J47" s="243"/>
      <c r="K47" s="243"/>
      <c r="L47" s="243"/>
      <c r="M47" s="243"/>
      <c r="N47" s="243"/>
      <c r="O47" s="243"/>
      <c r="P47" s="243"/>
      <c r="Q47" s="243"/>
      <c r="R47" s="243">
        <f t="shared" si="1"/>
        <v>0</v>
      </c>
      <c r="S47" s="243"/>
      <c r="T47" s="243"/>
      <c r="U47" s="243"/>
      <c r="V47" s="243"/>
      <c r="W47" s="243"/>
      <c r="X47" s="243"/>
      <c r="Y47" s="243">
        <f t="shared" si="2"/>
        <v>0</v>
      </c>
      <c r="Z47" s="243">
        <f t="shared" si="3"/>
        <v>0</v>
      </c>
      <c r="AA47" s="243"/>
      <c r="AB47" s="243"/>
      <c r="AC47" s="243"/>
      <c r="AD47" s="243"/>
      <c r="AE47" s="243"/>
      <c r="AF47" s="243"/>
      <c r="AG47" s="243"/>
      <c r="AH47" s="243">
        <f t="shared" si="4"/>
        <v>0</v>
      </c>
      <c r="AI47" s="243"/>
      <c r="AJ47" s="243">
        <f t="shared" si="5"/>
        <v>0</v>
      </c>
      <c r="AK47" s="245"/>
      <c r="AL47" s="245"/>
      <c r="AM47" s="246">
        <f t="shared" si="6"/>
        <v>1200439583</v>
      </c>
      <c r="AN47" s="262">
        <v>1200439583</v>
      </c>
      <c r="AO47" s="247">
        <f t="shared" si="7"/>
        <v>0</v>
      </c>
      <c r="AP47" s="247">
        <f>SUM('[1]1-СТ'!AA47+'[1]1-СТ'!AC47+'[1]1-СТ'!AE47-'[1]2-ҮХХ'!AM50)</f>
        <v>0.27999973297119141</v>
      </c>
    </row>
    <row r="48" spans="1:42">
      <c r="A48" s="238">
        <v>36</v>
      </c>
      <c r="B48" s="239" t="s">
        <v>438</v>
      </c>
      <c r="C48" s="240" t="s">
        <v>316</v>
      </c>
      <c r="D48" s="240" t="s">
        <v>306</v>
      </c>
      <c r="E48" s="241" t="s">
        <v>304</v>
      </c>
      <c r="F48" s="242">
        <v>722759757</v>
      </c>
      <c r="G48" s="243"/>
      <c r="H48" s="249"/>
      <c r="I48" s="243"/>
      <c r="J48" s="243"/>
      <c r="K48" s="243"/>
      <c r="L48" s="243"/>
      <c r="M48" s="243"/>
      <c r="N48" s="243"/>
      <c r="O48" s="243"/>
      <c r="P48" s="243"/>
      <c r="Q48" s="243"/>
      <c r="R48" s="243">
        <f t="shared" si="1"/>
        <v>0</v>
      </c>
      <c r="S48" s="243"/>
      <c r="T48" s="243"/>
      <c r="U48" s="243"/>
      <c r="V48" s="243"/>
      <c r="W48" s="243"/>
      <c r="X48" s="243"/>
      <c r="Y48" s="243">
        <f t="shared" si="2"/>
        <v>0</v>
      </c>
      <c r="Z48" s="243">
        <f t="shared" si="3"/>
        <v>0</v>
      </c>
      <c r="AA48" s="243"/>
      <c r="AB48" s="243"/>
      <c r="AC48" s="243"/>
      <c r="AD48" s="243"/>
      <c r="AE48" s="243"/>
      <c r="AF48" s="243"/>
      <c r="AG48" s="243"/>
      <c r="AH48" s="243">
        <f t="shared" si="4"/>
        <v>0</v>
      </c>
      <c r="AI48" s="243"/>
      <c r="AJ48" s="243">
        <f t="shared" si="5"/>
        <v>0</v>
      </c>
      <c r="AK48" s="245"/>
      <c r="AL48" s="245"/>
      <c r="AM48" s="246">
        <f t="shared" si="6"/>
        <v>722759757</v>
      </c>
      <c r="AN48" s="262">
        <v>722759757</v>
      </c>
      <c r="AO48" s="247">
        <f t="shared" si="7"/>
        <v>0</v>
      </c>
      <c r="AP48" s="247">
        <f>SUM('[1]1-СТ'!AA48+'[1]1-СТ'!AC48+'[1]1-СТ'!AE48-'[1]2-ҮХХ'!AM51)</f>
        <v>0</v>
      </c>
    </row>
    <row r="49" spans="1:42">
      <c r="A49" s="238">
        <v>37</v>
      </c>
      <c r="B49" s="239" t="s">
        <v>438</v>
      </c>
      <c r="C49" s="260" t="s">
        <v>442</v>
      </c>
      <c r="D49" s="261" t="s">
        <v>309</v>
      </c>
      <c r="E49" s="241" t="s">
        <v>304</v>
      </c>
      <c r="F49" s="242">
        <v>152628578.69999999</v>
      </c>
      <c r="G49" s="243"/>
      <c r="H49" s="249"/>
      <c r="I49" s="243"/>
      <c r="J49" s="243"/>
      <c r="K49" s="243"/>
      <c r="L49" s="243"/>
      <c r="M49" s="243"/>
      <c r="N49" s="243"/>
      <c r="O49" s="243"/>
      <c r="P49" s="243"/>
      <c r="Q49" s="243"/>
      <c r="R49" s="243">
        <f t="shared" si="1"/>
        <v>0</v>
      </c>
      <c r="S49" s="243"/>
      <c r="T49" s="243"/>
      <c r="U49" s="243"/>
      <c r="V49" s="243"/>
      <c r="W49" s="243"/>
      <c r="X49" s="243"/>
      <c r="Y49" s="243">
        <f t="shared" si="2"/>
        <v>0</v>
      </c>
      <c r="Z49" s="243">
        <f t="shared" si="3"/>
        <v>0</v>
      </c>
      <c r="AA49" s="243"/>
      <c r="AB49" s="243"/>
      <c r="AC49" s="243"/>
      <c r="AD49" s="243"/>
      <c r="AE49" s="243"/>
      <c r="AF49" s="243"/>
      <c r="AG49" s="243"/>
      <c r="AH49" s="243">
        <f t="shared" si="4"/>
        <v>0</v>
      </c>
      <c r="AI49" s="243"/>
      <c r="AJ49" s="243">
        <f t="shared" si="5"/>
        <v>0</v>
      </c>
      <c r="AK49" s="245"/>
      <c r="AL49" s="245"/>
      <c r="AM49" s="246">
        <f t="shared" si="6"/>
        <v>152628578.69999999</v>
      </c>
      <c r="AN49" s="262">
        <v>152628578.69999999</v>
      </c>
      <c r="AO49" s="247">
        <f t="shared" si="7"/>
        <v>0</v>
      </c>
      <c r="AP49" s="247">
        <f>SUM('[1]1-СТ'!AA49+'[1]1-СТ'!AC49+'[1]1-СТ'!AE49-'[1]2-ҮХХ'!AM52)</f>
        <v>0</v>
      </c>
    </row>
    <row r="50" spans="1:42">
      <c r="A50" s="238">
        <v>38</v>
      </c>
      <c r="B50" s="239" t="s">
        <v>438</v>
      </c>
      <c r="C50" s="240" t="s">
        <v>316</v>
      </c>
      <c r="D50" s="240" t="s">
        <v>444</v>
      </c>
      <c r="E50" s="241" t="s">
        <v>304</v>
      </c>
      <c r="F50" s="208">
        <v>2939500</v>
      </c>
      <c r="G50" s="243"/>
      <c r="H50" s="249"/>
      <c r="I50" s="243"/>
      <c r="J50" s="243"/>
      <c r="K50" s="243"/>
      <c r="L50" s="243"/>
      <c r="M50" s="243"/>
      <c r="N50" s="243"/>
      <c r="O50" s="243"/>
      <c r="P50" s="243"/>
      <c r="Q50" s="243"/>
      <c r="R50" s="243">
        <f t="shared" si="1"/>
        <v>0</v>
      </c>
      <c r="S50" s="243"/>
      <c r="T50" s="243"/>
      <c r="U50" s="243"/>
      <c r="V50" s="243"/>
      <c r="W50" s="243"/>
      <c r="X50" s="243"/>
      <c r="Y50" s="243">
        <f t="shared" si="2"/>
        <v>0</v>
      </c>
      <c r="Z50" s="243">
        <f t="shared" si="3"/>
        <v>0</v>
      </c>
      <c r="AA50" s="243"/>
      <c r="AB50" s="243"/>
      <c r="AC50" s="243"/>
      <c r="AD50" s="243"/>
      <c r="AE50" s="243"/>
      <c r="AF50" s="243"/>
      <c r="AG50" s="243"/>
      <c r="AH50" s="243">
        <f t="shared" si="4"/>
        <v>0</v>
      </c>
      <c r="AI50" s="243"/>
      <c r="AJ50" s="243">
        <f t="shared" si="5"/>
        <v>0</v>
      </c>
      <c r="AK50" s="245"/>
      <c r="AL50" s="245"/>
      <c r="AM50" s="246">
        <f t="shared" si="6"/>
        <v>2939500</v>
      </c>
      <c r="AN50" s="259">
        <v>2939500</v>
      </c>
      <c r="AO50" s="247">
        <f t="shared" si="7"/>
        <v>0</v>
      </c>
      <c r="AP50" s="247">
        <f>SUM('[1]1-СТ'!AA50+'[1]1-СТ'!AC50+'[1]1-СТ'!AE50-'[1]2-ҮХХ'!AM53)</f>
        <v>0</v>
      </c>
    </row>
    <row r="51" spans="1:42">
      <c r="A51" s="238">
        <v>39</v>
      </c>
      <c r="B51" s="239" t="s">
        <v>438</v>
      </c>
      <c r="C51" s="240" t="s">
        <v>318</v>
      </c>
      <c r="D51" s="240" t="s">
        <v>303</v>
      </c>
      <c r="E51" s="241" t="s">
        <v>304</v>
      </c>
      <c r="F51" s="208">
        <v>3492046050.8899994</v>
      </c>
      <c r="G51" s="243"/>
      <c r="H51" s="249"/>
      <c r="I51" s="243"/>
      <c r="J51" s="243"/>
      <c r="K51" s="243"/>
      <c r="L51" s="243"/>
      <c r="M51" s="243"/>
      <c r="N51" s="243"/>
      <c r="O51" s="243"/>
      <c r="P51" s="243"/>
      <c r="Q51" s="243"/>
      <c r="R51" s="243">
        <f t="shared" si="1"/>
        <v>0</v>
      </c>
      <c r="S51" s="243"/>
      <c r="T51" s="243"/>
      <c r="U51" s="243"/>
      <c r="V51" s="243"/>
      <c r="W51" s="243"/>
      <c r="X51" s="243"/>
      <c r="Y51" s="243">
        <f t="shared" si="2"/>
        <v>0</v>
      </c>
      <c r="Z51" s="243">
        <f t="shared" si="3"/>
        <v>0</v>
      </c>
      <c r="AA51" s="243"/>
      <c r="AB51" s="243"/>
      <c r="AC51" s="243"/>
      <c r="AD51" s="243"/>
      <c r="AE51" s="243"/>
      <c r="AF51" s="243"/>
      <c r="AG51" s="243"/>
      <c r="AH51" s="243">
        <f t="shared" si="4"/>
        <v>0</v>
      </c>
      <c r="AI51" s="243"/>
      <c r="AJ51" s="243">
        <f t="shared" si="5"/>
        <v>0</v>
      </c>
      <c r="AK51" s="245"/>
      <c r="AL51" s="245"/>
      <c r="AM51" s="246">
        <f t="shared" si="6"/>
        <v>3492046050.8899994</v>
      </c>
      <c r="AN51" s="247">
        <v>3492046050.8899994</v>
      </c>
      <c r="AO51" s="247">
        <f t="shared" si="7"/>
        <v>0</v>
      </c>
      <c r="AP51" s="247">
        <f>SUM('[1]1-СТ'!AA51+'[1]1-СТ'!AC51+'[1]1-СТ'!AE51-'[1]2-ҮХХ'!AM54)</f>
        <v>0</v>
      </c>
    </row>
    <row r="52" spans="1:42">
      <c r="A52" s="238">
        <v>40</v>
      </c>
      <c r="B52" s="239" t="s">
        <v>438</v>
      </c>
      <c r="C52" s="240" t="s">
        <v>318</v>
      </c>
      <c r="D52" s="240" t="s">
        <v>305</v>
      </c>
      <c r="E52" s="241" t="s">
        <v>304</v>
      </c>
      <c r="F52" s="208">
        <v>7142100</v>
      </c>
      <c r="G52" s="243"/>
      <c r="H52" s="249"/>
      <c r="I52" s="243"/>
      <c r="J52" s="243"/>
      <c r="K52" s="243"/>
      <c r="L52" s="243"/>
      <c r="M52" s="243"/>
      <c r="N52" s="243"/>
      <c r="O52" s="243"/>
      <c r="P52" s="243"/>
      <c r="Q52" s="243"/>
      <c r="R52" s="243">
        <f t="shared" si="1"/>
        <v>0</v>
      </c>
      <c r="S52" s="243"/>
      <c r="T52" s="243"/>
      <c r="U52" s="243"/>
      <c r="V52" s="243"/>
      <c r="W52" s="243"/>
      <c r="X52" s="243"/>
      <c r="Y52" s="243">
        <f t="shared" si="2"/>
        <v>0</v>
      </c>
      <c r="Z52" s="243">
        <f t="shared" si="3"/>
        <v>0</v>
      </c>
      <c r="AA52" s="243"/>
      <c r="AB52" s="243"/>
      <c r="AC52" s="243"/>
      <c r="AD52" s="243"/>
      <c r="AE52" s="243"/>
      <c r="AF52" s="243"/>
      <c r="AG52" s="243"/>
      <c r="AH52" s="243">
        <f t="shared" si="4"/>
        <v>0</v>
      </c>
      <c r="AI52" s="243"/>
      <c r="AJ52" s="243">
        <f t="shared" si="5"/>
        <v>0</v>
      </c>
      <c r="AK52" s="245"/>
      <c r="AL52" s="245"/>
      <c r="AM52" s="246">
        <f t="shared" si="6"/>
        <v>7142100</v>
      </c>
      <c r="AN52" s="247">
        <v>7142100</v>
      </c>
      <c r="AO52" s="247">
        <f t="shared" si="7"/>
        <v>0</v>
      </c>
      <c r="AP52" s="247">
        <f>SUM('[1]1-СТ'!AA52+'[1]1-СТ'!AC52+'[1]1-СТ'!AE52-'[1]2-ҮХХ'!AM55)</f>
        <v>0</v>
      </c>
    </row>
    <row r="53" spans="1:42">
      <c r="A53" s="238">
        <v>41</v>
      </c>
      <c r="B53" s="239" t="s">
        <v>438</v>
      </c>
      <c r="C53" s="240" t="s">
        <v>318</v>
      </c>
      <c r="D53" s="240" t="s">
        <v>308</v>
      </c>
      <c r="E53" s="241" t="s">
        <v>304</v>
      </c>
      <c r="F53" s="208">
        <v>3623189894.4200001</v>
      </c>
      <c r="G53" s="243"/>
      <c r="H53" s="249"/>
      <c r="I53" s="243"/>
      <c r="J53" s="243"/>
      <c r="K53" s="243"/>
      <c r="L53" s="243"/>
      <c r="M53" s="243"/>
      <c r="N53" s="243"/>
      <c r="O53" s="243"/>
      <c r="P53" s="243"/>
      <c r="Q53" s="243"/>
      <c r="R53" s="243">
        <f t="shared" si="1"/>
        <v>0</v>
      </c>
      <c r="S53" s="243"/>
      <c r="T53" s="243"/>
      <c r="U53" s="243"/>
      <c r="V53" s="243"/>
      <c r="W53" s="243"/>
      <c r="X53" s="243"/>
      <c r="Y53" s="243">
        <f t="shared" si="2"/>
        <v>0</v>
      </c>
      <c r="Z53" s="243">
        <f t="shared" si="3"/>
        <v>0</v>
      </c>
      <c r="AA53" s="243"/>
      <c r="AB53" s="243"/>
      <c r="AC53" s="243"/>
      <c r="AD53" s="243"/>
      <c r="AE53" s="243"/>
      <c r="AF53" s="243"/>
      <c r="AG53" s="243"/>
      <c r="AH53" s="243">
        <f t="shared" si="4"/>
        <v>0</v>
      </c>
      <c r="AI53" s="243"/>
      <c r="AJ53" s="243">
        <f t="shared" si="5"/>
        <v>0</v>
      </c>
      <c r="AK53" s="245"/>
      <c r="AL53" s="245"/>
      <c r="AM53" s="246">
        <f t="shared" si="6"/>
        <v>3623189894.4200001</v>
      </c>
      <c r="AN53" s="252">
        <v>3623189894.4200001</v>
      </c>
      <c r="AO53" s="247">
        <f t="shared" si="7"/>
        <v>0</v>
      </c>
      <c r="AP53" s="247">
        <f>SUM('[1]1-СТ'!AA54+'[1]1-СТ'!AC54+'[1]1-СТ'!AE54-'[1]2-ҮХХ'!AM57)</f>
        <v>0</v>
      </c>
    </row>
    <row r="54" spans="1:42">
      <c r="A54" s="238">
        <v>42</v>
      </c>
      <c r="B54" s="239" t="s">
        <v>438</v>
      </c>
      <c r="C54" s="240" t="s">
        <v>318</v>
      </c>
      <c r="D54" s="240" t="s">
        <v>306</v>
      </c>
      <c r="E54" s="241" t="s">
        <v>304</v>
      </c>
      <c r="F54" s="208">
        <v>584264611.27999997</v>
      </c>
      <c r="G54" s="243"/>
      <c r="H54" s="249"/>
      <c r="I54" s="243"/>
      <c r="J54" s="243"/>
      <c r="K54" s="243"/>
      <c r="L54" s="243"/>
      <c r="M54" s="243"/>
      <c r="N54" s="243"/>
      <c r="O54" s="243"/>
      <c r="P54" s="243"/>
      <c r="Q54" s="243"/>
      <c r="R54" s="243">
        <f t="shared" si="1"/>
        <v>0</v>
      </c>
      <c r="S54" s="243"/>
      <c r="T54" s="243"/>
      <c r="U54" s="243"/>
      <c r="V54" s="243"/>
      <c r="W54" s="243"/>
      <c r="X54" s="243"/>
      <c r="Y54" s="243">
        <f t="shared" si="2"/>
        <v>0</v>
      </c>
      <c r="Z54" s="243">
        <f t="shared" si="3"/>
        <v>0</v>
      </c>
      <c r="AA54" s="243"/>
      <c r="AB54" s="243"/>
      <c r="AC54" s="243"/>
      <c r="AD54" s="243"/>
      <c r="AE54" s="243"/>
      <c r="AF54" s="243"/>
      <c r="AG54" s="243"/>
      <c r="AH54" s="243">
        <f t="shared" si="4"/>
        <v>0</v>
      </c>
      <c r="AI54" s="243"/>
      <c r="AJ54" s="243">
        <f t="shared" si="5"/>
        <v>0</v>
      </c>
      <c r="AK54" s="245"/>
      <c r="AL54" s="245"/>
      <c r="AM54" s="246">
        <f t="shared" si="6"/>
        <v>584264611.27999997</v>
      </c>
      <c r="AN54" s="252">
        <v>584264611.27999997</v>
      </c>
      <c r="AO54" s="247">
        <f t="shared" si="7"/>
        <v>0</v>
      </c>
      <c r="AP54" s="247">
        <f>SUM('[1]1-СТ'!AA55+'[1]1-СТ'!AC55+'[1]1-СТ'!AE55-'[1]2-ҮХХ'!AM58)</f>
        <v>0</v>
      </c>
    </row>
    <row r="55" spans="1:42">
      <c r="A55" s="238">
        <v>43</v>
      </c>
      <c r="B55" s="239" t="s">
        <v>438</v>
      </c>
      <c r="C55" s="240" t="s">
        <v>318</v>
      </c>
      <c r="D55" s="240" t="s">
        <v>309</v>
      </c>
      <c r="E55" s="241" t="s">
        <v>304</v>
      </c>
      <c r="F55" s="208">
        <v>169563617</v>
      </c>
      <c r="G55" s="243"/>
      <c r="H55" s="249"/>
      <c r="I55" s="243"/>
      <c r="J55" s="243"/>
      <c r="K55" s="243"/>
      <c r="L55" s="243"/>
      <c r="M55" s="243"/>
      <c r="N55" s="243"/>
      <c r="O55" s="243"/>
      <c r="P55" s="243"/>
      <c r="Q55" s="243"/>
      <c r="R55" s="243">
        <f t="shared" si="1"/>
        <v>0</v>
      </c>
      <c r="S55" s="243"/>
      <c r="T55" s="243"/>
      <c r="U55" s="243"/>
      <c r="V55" s="243"/>
      <c r="W55" s="243"/>
      <c r="X55" s="243"/>
      <c r="Y55" s="243">
        <f t="shared" si="2"/>
        <v>0</v>
      </c>
      <c r="Z55" s="243">
        <f t="shared" si="3"/>
        <v>0</v>
      </c>
      <c r="AA55" s="243"/>
      <c r="AB55" s="243"/>
      <c r="AC55" s="243"/>
      <c r="AD55" s="243"/>
      <c r="AE55" s="243"/>
      <c r="AF55" s="243"/>
      <c r="AG55" s="243"/>
      <c r="AH55" s="243">
        <f t="shared" si="4"/>
        <v>0</v>
      </c>
      <c r="AI55" s="243"/>
      <c r="AJ55" s="243">
        <f t="shared" si="5"/>
        <v>0</v>
      </c>
      <c r="AK55" s="245"/>
      <c r="AL55" s="245"/>
      <c r="AM55" s="246">
        <f t="shared" si="6"/>
        <v>169563617</v>
      </c>
      <c r="AN55" s="252">
        <v>169563617</v>
      </c>
      <c r="AO55" s="247">
        <f t="shared" si="7"/>
        <v>0</v>
      </c>
      <c r="AP55" s="247">
        <f>SUM('[1]1-СТ'!AA56+'[1]1-СТ'!AC56+'[1]1-СТ'!AE56-'[1]2-ҮХХ'!AM59)</f>
        <v>0</v>
      </c>
    </row>
    <row r="56" spans="1:42">
      <c r="A56" s="238">
        <v>44</v>
      </c>
      <c r="B56" s="239" t="s">
        <v>438</v>
      </c>
      <c r="C56" s="240" t="s">
        <v>318</v>
      </c>
      <c r="D56" s="240" t="s">
        <v>307</v>
      </c>
      <c r="E56" s="241" t="s">
        <v>304</v>
      </c>
      <c r="F56" s="208">
        <v>1347116019.3800001</v>
      </c>
      <c r="G56" s="243"/>
      <c r="H56" s="249"/>
      <c r="I56" s="243"/>
      <c r="J56" s="243"/>
      <c r="K56" s="243"/>
      <c r="L56" s="243"/>
      <c r="M56" s="243"/>
      <c r="N56" s="243"/>
      <c r="O56" s="243"/>
      <c r="P56" s="243"/>
      <c r="Q56" s="243"/>
      <c r="R56" s="243">
        <f t="shared" si="1"/>
        <v>0</v>
      </c>
      <c r="S56" s="243"/>
      <c r="T56" s="243"/>
      <c r="U56" s="243"/>
      <c r="V56" s="243"/>
      <c r="W56" s="243"/>
      <c r="X56" s="243"/>
      <c r="Y56" s="243">
        <f t="shared" si="2"/>
        <v>0</v>
      </c>
      <c r="Z56" s="243">
        <f t="shared" si="3"/>
        <v>0</v>
      </c>
      <c r="AA56" s="243"/>
      <c r="AB56" s="243"/>
      <c r="AC56" s="243"/>
      <c r="AD56" s="243"/>
      <c r="AE56" s="243"/>
      <c r="AF56" s="243"/>
      <c r="AG56" s="243"/>
      <c r="AH56" s="243">
        <f t="shared" si="4"/>
        <v>0</v>
      </c>
      <c r="AI56" s="243"/>
      <c r="AJ56" s="243">
        <f t="shared" si="5"/>
        <v>0</v>
      </c>
      <c r="AK56" s="245"/>
      <c r="AL56" s="245"/>
      <c r="AM56" s="246">
        <f t="shared" si="6"/>
        <v>1347116019.3800001</v>
      </c>
      <c r="AN56" s="252">
        <v>1347116019.3800001</v>
      </c>
      <c r="AO56" s="247">
        <f t="shared" si="7"/>
        <v>0</v>
      </c>
      <c r="AP56" s="247">
        <f>SUM('[1]1-СТ'!AA57+'[1]1-СТ'!AC57+'[1]1-СТ'!AE57-'[1]2-ҮХХ'!AM60)</f>
        <v>0</v>
      </c>
    </row>
    <row r="57" spans="1:42">
      <c r="A57" s="238">
        <v>45</v>
      </c>
      <c r="B57" s="239" t="s">
        <v>438</v>
      </c>
      <c r="C57" s="240" t="s">
        <v>318</v>
      </c>
      <c r="D57" s="240" t="s">
        <v>445</v>
      </c>
      <c r="E57" s="241" t="s">
        <v>304</v>
      </c>
      <c r="F57" s="208">
        <v>5064810.2</v>
      </c>
      <c r="G57" s="243"/>
      <c r="H57" s="249"/>
      <c r="I57" s="243"/>
      <c r="J57" s="243"/>
      <c r="K57" s="243"/>
      <c r="L57" s="243"/>
      <c r="M57" s="243"/>
      <c r="N57" s="243"/>
      <c r="O57" s="243"/>
      <c r="P57" s="243"/>
      <c r="Q57" s="243"/>
      <c r="R57" s="243">
        <f t="shared" si="1"/>
        <v>0</v>
      </c>
      <c r="S57" s="243"/>
      <c r="T57" s="243"/>
      <c r="U57" s="243"/>
      <c r="V57" s="243"/>
      <c r="W57" s="243"/>
      <c r="X57" s="243"/>
      <c r="Y57" s="243">
        <f t="shared" si="2"/>
        <v>0</v>
      </c>
      <c r="Z57" s="243">
        <f t="shared" si="3"/>
        <v>0</v>
      </c>
      <c r="AA57" s="243"/>
      <c r="AB57" s="243"/>
      <c r="AC57" s="243"/>
      <c r="AD57" s="243"/>
      <c r="AE57" s="243"/>
      <c r="AF57" s="243"/>
      <c r="AG57" s="243"/>
      <c r="AH57" s="243">
        <f t="shared" si="4"/>
        <v>0</v>
      </c>
      <c r="AI57" s="243"/>
      <c r="AJ57" s="243">
        <f t="shared" si="5"/>
        <v>0</v>
      </c>
      <c r="AK57" s="245"/>
      <c r="AL57" s="245"/>
      <c r="AM57" s="246">
        <f t="shared" si="6"/>
        <v>5064810.2</v>
      </c>
      <c r="AN57" s="252">
        <v>5064810.2</v>
      </c>
      <c r="AO57" s="247">
        <f t="shared" si="7"/>
        <v>0</v>
      </c>
      <c r="AP57" s="247">
        <f>SUM('[1]1-СТ'!AA58+'[1]1-СТ'!AC58+'[1]1-СТ'!AE58-'[1]2-ҮХХ'!AM61)</f>
        <v>0</v>
      </c>
    </row>
    <row r="58" spans="1:42">
      <c r="A58" s="238">
        <v>46</v>
      </c>
      <c r="B58" s="239" t="s">
        <v>438</v>
      </c>
      <c r="C58" s="240" t="s">
        <v>446</v>
      </c>
      <c r="D58" s="263" t="s">
        <v>447</v>
      </c>
      <c r="E58" s="241" t="s">
        <v>304</v>
      </c>
      <c r="F58" s="208">
        <v>84283375.460000008</v>
      </c>
      <c r="G58" s="243"/>
      <c r="H58" s="249"/>
      <c r="I58" s="243"/>
      <c r="J58" s="243"/>
      <c r="K58" s="243"/>
      <c r="L58" s="243"/>
      <c r="M58" s="243"/>
      <c r="N58" s="243"/>
      <c r="O58" s="243"/>
      <c r="P58" s="243"/>
      <c r="Q58" s="243"/>
      <c r="R58" s="243">
        <f t="shared" si="1"/>
        <v>0</v>
      </c>
      <c r="S58" s="243"/>
      <c r="T58" s="243"/>
      <c r="U58" s="243"/>
      <c r="V58" s="243"/>
      <c r="W58" s="243"/>
      <c r="X58" s="243"/>
      <c r="Y58" s="243">
        <f t="shared" si="2"/>
        <v>0</v>
      </c>
      <c r="Z58" s="243">
        <f t="shared" si="3"/>
        <v>0</v>
      </c>
      <c r="AA58" s="243"/>
      <c r="AB58" s="243"/>
      <c r="AC58" s="243"/>
      <c r="AD58" s="243"/>
      <c r="AE58" s="243"/>
      <c r="AF58" s="243"/>
      <c r="AG58" s="243"/>
      <c r="AH58" s="243">
        <f t="shared" si="4"/>
        <v>0</v>
      </c>
      <c r="AI58" s="243"/>
      <c r="AJ58" s="243">
        <f t="shared" si="5"/>
        <v>0</v>
      </c>
      <c r="AK58" s="245"/>
      <c r="AL58" s="245"/>
      <c r="AM58" s="246">
        <f t="shared" si="6"/>
        <v>84283375.460000008</v>
      </c>
      <c r="AN58" s="252">
        <v>84283375.460000008</v>
      </c>
      <c r="AO58" s="247">
        <f t="shared" si="7"/>
        <v>0</v>
      </c>
      <c r="AP58" s="247">
        <f>SUM('[1]1-СТ'!AA59+'[1]1-СТ'!AC59+'[1]1-СТ'!AE59-'[1]2-ҮХХ'!AM62)</f>
        <v>0</v>
      </c>
    </row>
    <row r="59" spans="1:42">
      <c r="A59" s="238">
        <v>47</v>
      </c>
      <c r="B59" s="239" t="s">
        <v>438</v>
      </c>
      <c r="C59" s="240" t="s">
        <v>322</v>
      </c>
      <c r="D59" s="240" t="s">
        <v>305</v>
      </c>
      <c r="E59" s="241" t="s">
        <v>304</v>
      </c>
      <c r="F59" s="208">
        <v>4630803</v>
      </c>
      <c r="G59" s="243"/>
      <c r="H59" s="249"/>
      <c r="I59" s="243"/>
      <c r="J59" s="243"/>
      <c r="K59" s="243"/>
      <c r="L59" s="243"/>
      <c r="M59" s="243"/>
      <c r="N59" s="243"/>
      <c r="O59" s="243"/>
      <c r="P59" s="243"/>
      <c r="Q59" s="243"/>
      <c r="R59" s="243">
        <f t="shared" si="1"/>
        <v>0</v>
      </c>
      <c r="S59" s="243"/>
      <c r="T59" s="243"/>
      <c r="U59" s="243"/>
      <c r="V59" s="243"/>
      <c r="W59" s="243"/>
      <c r="X59" s="243"/>
      <c r="Y59" s="243">
        <f t="shared" si="2"/>
        <v>0</v>
      </c>
      <c r="Z59" s="243">
        <f t="shared" si="3"/>
        <v>0</v>
      </c>
      <c r="AA59" s="243"/>
      <c r="AB59" s="243"/>
      <c r="AC59" s="243"/>
      <c r="AD59" s="243"/>
      <c r="AE59" s="243"/>
      <c r="AF59" s="243"/>
      <c r="AG59" s="243"/>
      <c r="AH59" s="243">
        <f t="shared" si="4"/>
        <v>0</v>
      </c>
      <c r="AI59" s="243"/>
      <c r="AJ59" s="243">
        <f t="shared" si="5"/>
        <v>0</v>
      </c>
      <c r="AK59" s="245"/>
      <c r="AL59" s="245"/>
      <c r="AM59" s="246">
        <f t="shared" si="6"/>
        <v>4630803</v>
      </c>
      <c r="AN59" s="247">
        <v>4630803</v>
      </c>
      <c r="AO59" s="247">
        <f t="shared" si="7"/>
        <v>0</v>
      </c>
      <c r="AP59" s="247">
        <f>SUM('[1]1-СТ'!AA60+'[1]1-СТ'!AC60+'[1]1-СТ'!AE60-'[1]2-ҮХХ'!AM63)</f>
        <v>0</v>
      </c>
    </row>
    <row r="60" spans="1:42">
      <c r="A60" s="238">
        <v>48</v>
      </c>
      <c r="B60" s="239" t="s">
        <v>438</v>
      </c>
      <c r="C60" s="240" t="s">
        <v>322</v>
      </c>
      <c r="D60" s="240" t="s">
        <v>303</v>
      </c>
      <c r="E60" s="241" t="s">
        <v>304</v>
      </c>
      <c r="F60" s="208">
        <v>2248748381.1700001</v>
      </c>
      <c r="G60" s="243"/>
      <c r="H60" s="249"/>
      <c r="I60" s="243"/>
      <c r="J60" s="243"/>
      <c r="K60" s="243"/>
      <c r="L60" s="243"/>
      <c r="M60" s="243"/>
      <c r="N60" s="243"/>
      <c r="O60" s="243"/>
      <c r="P60" s="243"/>
      <c r="Q60" s="243"/>
      <c r="R60" s="243">
        <f t="shared" si="1"/>
        <v>0</v>
      </c>
      <c r="S60" s="243"/>
      <c r="T60" s="243"/>
      <c r="U60" s="243"/>
      <c r="V60" s="243"/>
      <c r="W60" s="243"/>
      <c r="X60" s="243"/>
      <c r="Y60" s="243">
        <f t="shared" si="2"/>
        <v>0</v>
      </c>
      <c r="Z60" s="243">
        <f t="shared" si="3"/>
        <v>0</v>
      </c>
      <c r="AA60" s="243"/>
      <c r="AB60" s="243"/>
      <c r="AC60" s="243"/>
      <c r="AD60" s="243"/>
      <c r="AE60" s="243"/>
      <c r="AF60" s="243"/>
      <c r="AG60" s="243"/>
      <c r="AH60" s="243">
        <f t="shared" si="4"/>
        <v>0</v>
      </c>
      <c r="AI60" s="243"/>
      <c r="AJ60" s="243">
        <f t="shared" si="5"/>
        <v>0</v>
      </c>
      <c r="AK60" s="245"/>
      <c r="AL60" s="245"/>
      <c r="AM60" s="246">
        <f t="shared" si="6"/>
        <v>2248748381.1700001</v>
      </c>
      <c r="AN60" s="247">
        <v>2248748381.1700001</v>
      </c>
      <c r="AO60" s="247">
        <f t="shared" si="7"/>
        <v>0</v>
      </c>
      <c r="AP60" s="247">
        <f>SUM('[1]1-СТ'!AA61+'[1]1-СТ'!AC61+'[1]1-СТ'!AE61-'[1]2-ҮХХ'!AM64)</f>
        <v>0</v>
      </c>
    </row>
    <row r="61" spans="1:42">
      <c r="A61" s="238">
        <v>49</v>
      </c>
      <c r="B61" s="239" t="s">
        <v>438</v>
      </c>
      <c r="C61" s="251" t="s">
        <v>322</v>
      </c>
      <c r="D61" s="251" t="s">
        <v>307</v>
      </c>
      <c r="E61" s="241" t="s">
        <v>304</v>
      </c>
      <c r="F61" s="208">
        <v>117739558.3</v>
      </c>
      <c r="G61" s="243"/>
      <c r="H61" s="249"/>
      <c r="I61" s="243"/>
      <c r="J61" s="243"/>
      <c r="K61" s="243"/>
      <c r="L61" s="243"/>
      <c r="M61" s="243"/>
      <c r="N61" s="243"/>
      <c r="O61" s="243"/>
      <c r="P61" s="243"/>
      <c r="Q61" s="243"/>
      <c r="R61" s="243">
        <f>SUM(G61:Q61)</f>
        <v>0</v>
      </c>
      <c r="S61" s="243"/>
      <c r="T61" s="243"/>
      <c r="U61" s="243"/>
      <c r="V61" s="243"/>
      <c r="W61" s="243"/>
      <c r="X61" s="243"/>
      <c r="Y61" s="243">
        <f t="shared" si="2"/>
        <v>0</v>
      </c>
      <c r="Z61" s="243">
        <f t="shared" si="3"/>
        <v>0</v>
      </c>
      <c r="AA61" s="243"/>
      <c r="AB61" s="243"/>
      <c r="AC61" s="243"/>
      <c r="AD61" s="243"/>
      <c r="AE61" s="243"/>
      <c r="AF61" s="243"/>
      <c r="AG61" s="243"/>
      <c r="AH61" s="243">
        <f t="shared" si="4"/>
        <v>0</v>
      </c>
      <c r="AI61" s="243"/>
      <c r="AJ61" s="243">
        <f t="shared" si="5"/>
        <v>0</v>
      </c>
      <c r="AK61" s="245"/>
      <c r="AL61" s="245"/>
      <c r="AM61" s="246">
        <f>F61+Z61-AJ61</f>
        <v>117739558.3</v>
      </c>
      <c r="AN61" s="252">
        <v>117739558.3</v>
      </c>
      <c r="AO61" s="247">
        <f>AN61-F61</f>
        <v>0</v>
      </c>
      <c r="AP61" s="247">
        <f>SUM('[1]1-СТ'!AA63+'[1]1-СТ'!AC63+'[1]1-СТ'!AE63-'[1]2-ҮХХ'!AM66)</f>
        <v>0</v>
      </c>
    </row>
    <row r="62" spans="1:42">
      <c r="A62" s="238">
        <v>50</v>
      </c>
      <c r="B62" s="239" t="s">
        <v>438</v>
      </c>
      <c r="C62" s="251" t="s">
        <v>322</v>
      </c>
      <c r="D62" s="251" t="s">
        <v>308</v>
      </c>
      <c r="E62" s="241" t="s">
        <v>304</v>
      </c>
      <c r="F62" s="208">
        <v>1038918527.7700001</v>
      </c>
      <c r="G62" s="243"/>
      <c r="H62" s="249"/>
      <c r="I62" s="243"/>
      <c r="J62" s="243"/>
      <c r="K62" s="243"/>
      <c r="L62" s="243"/>
      <c r="M62" s="243"/>
      <c r="N62" s="243"/>
      <c r="O62" s="243"/>
      <c r="P62" s="243"/>
      <c r="Q62" s="243"/>
      <c r="R62" s="243">
        <f t="shared" si="1"/>
        <v>0</v>
      </c>
      <c r="S62" s="243"/>
      <c r="T62" s="243"/>
      <c r="U62" s="243"/>
      <c r="V62" s="243"/>
      <c r="W62" s="243"/>
      <c r="X62" s="243"/>
      <c r="Y62" s="243">
        <f t="shared" si="2"/>
        <v>0</v>
      </c>
      <c r="Z62" s="243">
        <f t="shared" si="3"/>
        <v>0</v>
      </c>
      <c r="AA62" s="243"/>
      <c r="AB62" s="243"/>
      <c r="AC62" s="243"/>
      <c r="AD62" s="243"/>
      <c r="AE62" s="243"/>
      <c r="AF62" s="243"/>
      <c r="AG62" s="243"/>
      <c r="AH62" s="243">
        <f t="shared" si="4"/>
        <v>0</v>
      </c>
      <c r="AI62" s="243"/>
      <c r="AJ62" s="243">
        <f t="shared" si="5"/>
        <v>0</v>
      </c>
      <c r="AK62" s="245"/>
      <c r="AL62" s="245"/>
      <c r="AM62" s="246">
        <f>F62+Z62-AJ62</f>
        <v>1038918527.7700001</v>
      </c>
      <c r="AN62" s="252">
        <v>1038918527.7700001</v>
      </c>
      <c r="AO62" s="247">
        <f>AN62-F62</f>
        <v>0</v>
      </c>
      <c r="AP62" s="247">
        <f>SUM('[1]1-СТ'!AA64+'[1]1-СТ'!AC64+'[1]1-СТ'!AE64-'[1]2-ҮХХ'!AM67)</f>
        <v>0</v>
      </c>
    </row>
    <row r="63" spans="1:42">
      <c r="A63" s="238">
        <v>51</v>
      </c>
      <c r="B63" s="239" t="s">
        <v>438</v>
      </c>
      <c r="C63" s="240" t="s">
        <v>322</v>
      </c>
      <c r="D63" s="240" t="s">
        <v>309</v>
      </c>
      <c r="E63" s="241" t="s">
        <v>304</v>
      </c>
      <c r="F63" s="208">
        <v>207408578.19999999</v>
      </c>
      <c r="G63" s="243"/>
      <c r="H63" s="249"/>
      <c r="I63" s="243"/>
      <c r="J63" s="243"/>
      <c r="K63" s="243"/>
      <c r="L63" s="243"/>
      <c r="M63" s="243"/>
      <c r="N63" s="243"/>
      <c r="O63" s="243"/>
      <c r="P63" s="243"/>
      <c r="Q63" s="243"/>
      <c r="R63" s="243">
        <f t="shared" si="1"/>
        <v>0</v>
      </c>
      <c r="S63" s="243"/>
      <c r="T63" s="243"/>
      <c r="U63" s="243"/>
      <c r="V63" s="243"/>
      <c r="W63" s="243"/>
      <c r="X63" s="243"/>
      <c r="Y63" s="243">
        <f t="shared" si="2"/>
        <v>0</v>
      </c>
      <c r="Z63" s="243">
        <f t="shared" si="3"/>
        <v>0</v>
      </c>
      <c r="AA63" s="243"/>
      <c r="AB63" s="243"/>
      <c r="AC63" s="243"/>
      <c r="AD63" s="243"/>
      <c r="AE63" s="243"/>
      <c r="AF63" s="243"/>
      <c r="AG63" s="243"/>
      <c r="AH63" s="243">
        <f t="shared" si="4"/>
        <v>0</v>
      </c>
      <c r="AI63" s="243"/>
      <c r="AJ63" s="243">
        <f t="shared" si="5"/>
        <v>0</v>
      </c>
      <c r="AK63" s="245"/>
      <c r="AL63" s="245"/>
      <c r="AM63" s="246">
        <f t="shared" si="6"/>
        <v>207408578.19999999</v>
      </c>
      <c r="AN63" s="252">
        <v>207408578.19999999</v>
      </c>
      <c r="AO63" s="247">
        <f t="shared" si="7"/>
        <v>0</v>
      </c>
      <c r="AP63" s="247">
        <f>SUM('[1]1-СТ'!AA65+'[1]1-СТ'!AC65+'[1]1-СТ'!AE65-'[1]2-ҮХХ'!AM68)</f>
        <v>0</v>
      </c>
    </row>
    <row r="64" spans="1:42">
      <c r="A64" s="238">
        <v>52</v>
      </c>
      <c r="B64" s="239" t="s">
        <v>438</v>
      </c>
      <c r="C64" s="240" t="s">
        <v>322</v>
      </c>
      <c r="D64" s="240" t="s">
        <v>306</v>
      </c>
      <c r="E64" s="241" t="s">
        <v>427</v>
      </c>
      <c r="F64" s="208">
        <v>432279825.69999999</v>
      </c>
      <c r="G64" s="258"/>
      <c r="H64" s="208"/>
      <c r="I64" s="208"/>
      <c r="J64" s="283"/>
      <c r="K64" s="208"/>
      <c r="L64" s="208"/>
      <c r="M64" s="208"/>
      <c r="N64" s="208"/>
      <c r="O64" s="208"/>
      <c r="P64" s="284"/>
      <c r="Q64" s="285"/>
      <c r="R64" s="286">
        <f>SUM(G64:Q64)</f>
        <v>0</v>
      </c>
      <c r="S64" s="287"/>
      <c r="T64" s="285"/>
      <c r="U64" s="285"/>
      <c r="V64" s="287"/>
      <c r="W64" s="287"/>
      <c r="X64" s="287"/>
      <c r="Y64" s="242">
        <f>SUM(S64:X64)</f>
        <v>0</v>
      </c>
      <c r="Z64" s="242">
        <f>Y64+R64</f>
        <v>0</v>
      </c>
      <c r="AA64" s="208"/>
      <c r="AB64" s="288"/>
      <c r="AC64" s="208"/>
      <c r="AD64" s="284"/>
      <c r="AE64" s="208"/>
      <c r="AF64" s="208"/>
      <c r="AG64" s="208"/>
      <c r="AH64" s="242">
        <f>SUM(AB64:AG64)</f>
        <v>0</v>
      </c>
      <c r="AI64" s="208"/>
      <c r="AJ64" s="242">
        <f>AH64+AI64</f>
        <v>0</v>
      </c>
      <c r="AK64" s="289"/>
      <c r="AL64" s="289"/>
      <c r="AM64" s="208">
        <f>F64+Z64-AJ64</f>
        <v>432279825.69999999</v>
      </c>
      <c r="AN64" s="247">
        <v>432279825.69999999</v>
      </c>
      <c r="AO64" s="247">
        <f>AN64-F64</f>
        <v>0</v>
      </c>
      <c r="AP64" s="247">
        <f>SUM('[1]1-СТ'!AA258+'[1]1-СТ'!AC258+'[1]1-СТ'!AE258-'[1]2-ҮХХ'!AM262)</f>
        <v>0</v>
      </c>
    </row>
    <row r="65" spans="1:42">
      <c r="A65" s="238">
        <v>53</v>
      </c>
      <c r="B65" s="239" t="s">
        <v>438</v>
      </c>
      <c r="C65" s="240" t="s">
        <v>322</v>
      </c>
      <c r="D65" s="240" t="s">
        <v>448</v>
      </c>
      <c r="E65" s="241" t="s">
        <v>304</v>
      </c>
      <c r="F65" s="208">
        <v>9327900</v>
      </c>
      <c r="G65" s="243"/>
      <c r="H65" s="249"/>
      <c r="I65" s="243"/>
      <c r="J65" s="243"/>
      <c r="K65" s="243"/>
      <c r="L65" s="243"/>
      <c r="M65" s="243"/>
      <c r="N65" s="243"/>
      <c r="O65" s="243"/>
      <c r="P65" s="243"/>
      <c r="Q65" s="243"/>
      <c r="R65" s="243">
        <f t="shared" si="1"/>
        <v>0</v>
      </c>
      <c r="S65" s="243"/>
      <c r="T65" s="243"/>
      <c r="U65" s="243"/>
      <c r="V65" s="243"/>
      <c r="W65" s="243"/>
      <c r="X65" s="243"/>
      <c r="Y65" s="243">
        <f t="shared" si="2"/>
        <v>0</v>
      </c>
      <c r="Z65" s="243">
        <f t="shared" si="3"/>
        <v>0</v>
      </c>
      <c r="AA65" s="243"/>
      <c r="AB65" s="243"/>
      <c r="AC65" s="243"/>
      <c r="AD65" s="243"/>
      <c r="AE65" s="243"/>
      <c r="AF65" s="243"/>
      <c r="AG65" s="243"/>
      <c r="AH65" s="243">
        <f t="shared" si="4"/>
        <v>0</v>
      </c>
      <c r="AI65" s="243"/>
      <c r="AJ65" s="243">
        <f t="shared" si="5"/>
        <v>0</v>
      </c>
      <c r="AK65" s="245"/>
      <c r="AL65" s="245"/>
      <c r="AM65" s="246">
        <f t="shared" si="6"/>
        <v>9327900</v>
      </c>
      <c r="AN65" s="247">
        <v>9327900</v>
      </c>
      <c r="AO65" s="247">
        <f t="shared" si="7"/>
        <v>0</v>
      </c>
      <c r="AP65" s="247">
        <f>SUM('[1]1-СТ'!AA66+'[1]1-СТ'!AC66+'[1]1-СТ'!AE66-'[1]2-ҮХХ'!AM69)</f>
        <v>-1.1920928955078125E-7</v>
      </c>
    </row>
    <row r="66" spans="1:42">
      <c r="A66" s="238">
        <v>54</v>
      </c>
      <c r="B66" s="239" t="s">
        <v>438</v>
      </c>
      <c r="C66" s="240" t="s">
        <v>322</v>
      </c>
      <c r="D66" s="240" t="s">
        <v>323</v>
      </c>
      <c r="E66" s="241" t="s">
        <v>304</v>
      </c>
      <c r="F66" s="208">
        <v>682209206.45000005</v>
      </c>
      <c r="G66" s="243"/>
      <c r="H66" s="249"/>
      <c r="I66" s="243"/>
      <c r="J66" s="243"/>
      <c r="K66" s="243"/>
      <c r="L66" s="243"/>
      <c r="M66" s="243"/>
      <c r="N66" s="243"/>
      <c r="O66" s="243"/>
      <c r="P66" s="243"/>
      <c r="Q66" s="243"/>
      <c r="R66" s="243">
        <f t="shared" si="1"/>
        <v>0</v>
      </c>
      <c r="S66" s="243"/>
      <c r="T66" s="243"/>
      <c r="U66" s="243"/>
      <c r="V66" s="243"/>
      <c r="W66" s="243"/>
      <c r="X66" s="243"/>
      <c r="Y66" s="243">
        <f t="shared" si="2"/>
        <v>0</v>
      </c>
      <c r="Z66" s="243">
        <f t="shared" si="3"/>
        <v>0</v>
      </c>
      <c r="AA66" s="243"/>
      <c r="AB66" s="243"/>
      <c r="AC66" s="243"/>
      <c r="AD66" s="243"/>
      <c r="AE66" s="243"/>
      <c r="AF66" s="243"/>
      <c r="AG66" s="243"/>
      <c r="AH66" s="243">
        <f t="shared" si="4"/>
        <v>0</v>
      </c>
      <c r="AI66" s="243"/>
      <c r="AJ66" s="243">
        <f t="shared" si="5"/>
        <v>0</v>
      </c>
      <c r="AK66" s="245"/>
      <c r="AL66" s="245"/>
      <c r="AM66" s="246">
        <f t="shared" si="6"/>
        <v>682209206.45000005</v>
      </c>
      <c r="AN66" s="247">
        <v>682209206.45000005</v>
      </c>
      <c r="AO66" s="247">
        <f t="shared" si="7"/>
        <v>0</v>
      </c>
      <c r="AP66" s="247">
        <f>SUM('[1]1-СТ'!AA67+'[1]1-СТ'!AC67+'[1]1-СТ'!AE67-'[1]2-ҮХХ'!AM70)</f>
        <v>0</v>
      </c>
    </row>
    <row r="67" spans="1:42">
      <c r="A67" s="238">
        <v>55</v>
      </c>
      <c r="B67" s="239" t="s">
        <v>438</v>
      </c>
      <c r="C67" s="240" t="s">
        <v>324</v>
      </c>
      <c r="D67" s="240" t="s">
        <v>303</v>
      </c>
      <c r="E67" s="241" t="s">
        <v>304</v>
      </c>
      <c r="F67" s="208">
        <v>6719310150</v>
      </c>
      <c r="G67" s="243"/>
      <c r="H67" s="249"/>
      <c r="I67" s="243"/>
      <c r="J67" s="243"/>
      <c r="K67" s="243"/>
      <c r="L67" s="243"/>
      <c r="M67" s="243"/>
      <c r="N67" s="243"/>
      <c r="O67" s="243"/>
      <c r="P67" s="243"/>
      <c r="Q67" s="243"/>
      <c r="R67" s="243">
        <f t="shared" si="1"/>
        <v>0</v>
      </c>
      <c r="S67" s="243"/>
      <c r="T67" s="243"/>
      <c r="U67" s="243"/>
      <c r="V67" s="243"/>
      <c r="W67" s="243"/>
      <c r="X67" s="243"/>
      <c r="Y67" s="243">
        <f t="shared" si="2"/>
        <v>0</v>
      </c>
      <c r="Z67" s="243">
        <f t="shared" si="3"/>
        <v>0</v>
      </c>
      <c r="AA67" s="243"/>
      <c r="AB67" s="243"/>
      <c r="AC67" s="243"/>
      <c r="AD67" s="243"/>
      <c r="AE67" s="243"/>
      <c r="AF67" s="243"/>
      <c r="AG67" s="243"/>
      <c r="AH67" s="243">
        <f t="shared" si="4"/>
        <v>0</v>
      </c>
      <c r="AI67" s="243"/>
      <c r="AJ67" s="243">
        <f t="shared" si="5"/>
        <v>0</v>
      </c>
      <c r="AK67" s="245"/>
      <c r="AL67" s="245"/>
      <c r="AM67" s="246">
        <f t="shared" si="6"/>
        <v>6719310150</v>
      </c>
      <c r="AN67" s="247">
        <v>6719310150</v>
      </c>
      <c r="AO67" s="247">
        <f t="shared" si="7"/>
        <v>0</v>
      </c>
      <c r="AP67" s="247">
        <f>SUM('[1]1-СТ'!AA68+'[1]1-СТ'!AC68+'[1]1-СТ'!AE68-'[1]2-ҮХХ'!AM71)</f>
        <v>0</v>
      </c>
    </row>
    <row r="68" spans="1:42">
      <c r="A68" s="238">
        <v>56</v>
      </c>
      <c r="B68" s="239" t="s">
        <v>438</v>
      </c>
      <c r="C68" s="240" t="s">
        <v>324</v>
      </c>
      <c r="D68" s="240" t="s">
        <v>305</v>
      </c>
      <c r="E68" s="241" t="s">
        <v>304</v>
      </c>
      <c r="F68" s="208">
        <v>185091005</v>
      </c>
      <c r="G68" s="243"/>
      <c r="H68" s="249"/>
      <c r="I68" s="243"/>
      <c r="J68" s="243"/>
      <c r="K68" s="243"/>
      <c r="L68" s="243"/>
      <c r="M68" s="243"/>
      <c r="N68" s="243"/>
      <c r="O68" s="243"/>
      <c r="P68" s="243"/>
      <c r="Q68" s="243"/>
      <c r="R68" s="243">
        <f t="shared" si="1"/>
        <v>0</v>
      </c>
      <c r="S68" s="243"/>
      <c r="T68" s="243"/>
      <c r="U68" s="243"/>
      <c r="V68" s="243"/>
      <c r="W68" s="243"/>
      <c r="X68" s="243"/>
      <c r="Y68" s="243">
        <f t="shared" si="2"/>
        <v>0</v>
      </c>
      <c r="Z68" s="243">
        <f t="shared" si="3"/>
        <v>0</v>
      </c>
      <c r="AA68" s="243"/>
      <c r="AB68" s="243"/>
      <c r="AC68" s="243"/>
      <c r="AD68" s="243"/>
      <c r="AE68" s="243"/>
      <c r="AF68" s="243"/>
      <c r="AG68" s="243"/>
      <c r="AH68" s="243">
        <f t="shared" si="4"/>
        <v>0</v>
      </c>
      <c r="AI68" s="243"/>
      <c r="AJ68" s="243">
        <f t="shared" si="5"/>
        <v>0</v>
      </c>
      <c r="AK68" s="245"/>
      <c r="AL68" s="245"/>
      <c r="AM68" s="246">
        <f t="shared" si="6"/>
        <v>185091005</v>
      </c>
      <c r="AN68" s="262">
        <v>185091005</v>
      </c>
      <c r="AO68" s="247">
        <f t="shared" si="7"/>
        <v>0</v>
      </c>
      <c r="AP68" s="247">
        <f>SUM('[1]1-СТ'!AA70+'[1]1-СТ'!AC70+'[1]1-СТ'!AE70-'[1]2-ҮХХ'!AM73)</f>
        <v>0</v>
      </c>
    </row>
    <row r="69" spans="1:42">
      <c r="A69" s="238">
        <v>57</v>
      </c>
      <c r="B69" s="239" t="s">
        <v>438</v>
      </c>
      <c r="C69" s="240" t="s">
        <v>324</v>
      </c>
      <c r="D69" s="240" t="s">
        <v>309</v>
      </c>
      <c r="E69" s="241" t="s">
        <v>304</v>
      </c>
      <c r="F69" s="208">
        <v>49101834.599999994</v>
      </c>
      <c r="G69" s="243"/>
      <c r="H69" s="249"/>
      <c r="I69" s="243"/>
      <c r="J69" s="243"/>
      <c r="K69" s="243"/>
      <c r="L69" s="243"/>
      <c r="M69" s="243"/>
      <c r="N69" s="243"/>
      <c r="O69" s="243"/>
      <c r="P69" s="243"/>
      <c r="Q69" s="243"/>
      <c r="R69" s="243">
        <f t="shared" si="1"/>
        <v>0</v>
      </c>
      <c r="S69" s="243"/>
      <c r="T69" s="243"/>
      <c r="U69" s="243"/>
      <c r="V69" s="243"/>
      <c r="W69" s="243"/>
      <c r="X69" s="243"/>
      <c r="Y69" s="243">
        <f t="shared" si="2"/>
        <v>0</v>
      </c>
      <c r="Z69" s="243">
        <f t="shared" si="3"/>
        <v>0</v>
      </c>
      <c r="AA69" s="243"/>
      <c r="AB69" s="243"/>
      <c r="AC69" s="243"/>
      <c r="AD69" s="243"/>
      <c r="AE69" s="243"/>
      <c r="AF69" s="243"/>
      <c r="AG69" s="243"/>
      <c r="AH69" s="243">
        <f t="shared" si="4"/>
        <v>0</v>
      </c>
      <c r="AI69" s="243"/>
      <c r="AJ69" s="243">
        <f t="shared" si="5"/>
        <v>0</v>
      </c>
      <c r="AK69" s="245"/>
      <c r="AL69" s="245"/>
      <c r="AM69" s="246">
        <f t="shared" si="6"/>
        <v>49101834.599999994</v>
      </c>
      <c r="AN69" s="259">
        <v>49101834.599999994</v>
      </c>
      <c r="AO69" s="247">
        <f t="shared" si="7"/>
        <v>0</v>
      </c>
      <c r="AP69" s="247">
        <f>SUM('[1]1-СТ'!AA71+'[1]1-СТ'!AC71+'[1]1-СТ'!AE71-'[1]2-ҮХХ'!AM74)</f>
        <v>0</v>
      </c>
    </row>
    <row r="70" spans="1:42">
      <c r="A70" s="238">
        <v>58</v>
      </c>
      <c r="B70" s="239" t="s">
        <v>438</v>
      </c>
      <c r="C70" s="240" t="s">
        <v>324</v>
      </c>
      <c r="D70" s="251" t="s">
        <v>307</v>
      </c>
      <c r="E70" s="241" t="s">
        <v>304</v>
      </c>
      <c r="F70" s="208">
        <v>622316625.89999998</v>
      </c>
      <c r="G70" s="243"/>
      <c r="H70" s="249"/>
      <c r="I70" s="243"/>
      <c r="J70" s="243"/>
      <c r="K70" s="243"/>
      <c r="L70" s="243"/>
      <c r="M70" s="243"/>
      <c r="N70" s="243"/>
      <c r="O70" s="243"/>
      <c r="P70" s="243"/>
      <c r="Q70" s="243"/>
      <c r="R70" s="243">
        <f t="shared" si="1"/>
        <v>0</v>
      </c>
      <c r="S70" s="243"/>
      <c r="T70" s="243"/>
      <c r="U70" s="243"/>
      <c r="V70" s="243"/>
      <c r="W70" s="243"/>
      <c r="X70" s="243"/>
      <c r="Y70" s="243">
        <f t="shared" si="2"/>
        <v>0</v>
      </c>
      <c r="Z70" s="243">
        <f t="shared" si="3"/>
        <v>0</v>
      </c>
      <c r="AA70" s="243"/>
      <c r="AB70" s="243"/>
      <c r="AC70" s="243"/>
      <c r="AD70" s="243"/>
      <c r="AE70" s="243"/>
      <c r="AF70" s="243"/>
      <c r="AG70" s="243"/>
      <c r="AH70" s="243">
        <f t="shared" si="4"/>
        <v>0</v>
      </c>
      <c r="AI70" s="243"/>
      <c r="AJ70" s="243">
        <f t="shared" si="5"/>
        <v>0</v>
      </c>
      <c r="AK70" s="245"/>
      <c r="AL70" s="245"/>
      <c r="AM70" s="246">
        <f t="shared" si="6"/>
        <v>622316625.89999998</v>
      </c>
      <c r="AN70" s="259">
        <v>622316625.89999998</v>
      </c>
      <c r="AO70" s="247">
        <f t="shared" si="7"/>
        <v>0</v>
      </c>
      <c r="AP70" s="247">
        <f>SUM('[1]1-СТ'!AA72+'[1]1-СТ'!AC72+'[1]1-СТ'!AE72-'[1]2-ҮХХ'!AM75)</f>
        <v>0</v>
      </c>
    </row>
    <row r="71" spans="1:42">
      <c r="A71" s="238">
        <v>59</v>
      </c>
      <c r="B71" s="239" t="s">
        <v>438</v>
      </c>
      <c r="C71" s="240" t="s">
        <v>324</v>
      </c>
      <c r="D71" s="251" t="s">
        <v>308</v>
      </c>
      <c r="E71" s="241" t="s">
        <v>304</v>
      </c>
      <c r="F71" s="208">
        <v>1947588356.0700002</v>
      </c>
      <c r="G71" s="243"/>
      <c r="H71" s="249"/>
      <c r="I71" s="243"/>
      <c r="J71" s="243"/>
      <c r="K71" s="243"/>
      <c r="L71" s="243"/>
      <c r="M71" s="243"/>
      <c r="N71" s="243"/>
      <c r="O71" s="243"/>
      <c r="P71" s="243"/>
      <c r="Q71" s="243"/>
      <c r="R71" s="243">
        <f t="shared" ref="R71:R129" si="8">SUM(G71:Q71)</f>
        <v>0</v>
      </c>
      <c r="S71" s="243"/>
      <c r="T71" s="243"/>
      <c r="U71" s="243"/>
      <c r="V71" s="243"/>
      <c r="W71" s="243"/>
      <c r="X71" s="243"/>
      <c r="Y71" s="243">
        <f t="shared" si="2"/>
        <v>0</v>
      </c>
      <c r="Z71" s="243">
        <f t="shared" si="3"/>
        <v>0</v>
      </c>
      <c r="AA71" s="243"/>
      <c r="AB71" s="243"/>
      <c r="AC71" s="243"/>
      <c r="AD71" s="243"/>
      <c r="AE71" s="243"/>
      <c r="AF71" s="243"/>
      <c r="AG71" s="243"/>
      <c r="AH71" s="243">
        <f t="shared" ref="AH71:AH129" si="9">SUM(AB71:AG71)</f>
        <v>0</v>
      </c>
      <c r="AI71" s="243"/>
      <c r="AJ71" s="243">
        <f t="shared" si="5"/>
        <v>0</v>
      </c>
      <c r="AK71" s="245"/>
      <c r="AL71" s="245"/>
      <c r="AM71" s="246">
        <f t="shared" si="6"/>
        <v>1947588356.0700002</v>
      </c>
      <c r="AN71" s="259">
        <v>1947588356.0700002</v>
      </c>
      <c r="AO71" s="247">
        <f t="shared" si="7"/>
        <v>0</v>
      </c>
      <c r="AP71" s="247">
        <f>SUM('[1]1-СТ'!AA73+'[1]1-СТ'!AC73+'[1]1-СТ'!AE73-'[1]2-ҮХХ'!AM76)</f>
        <v>0.40000000596046448</v>
      </c>
    </row>
    <row r="72" spans="1:42">
      <c r="A72" s="238">
        <v>60</v>
      </c>
      <c r="B72" s="239" t="s">
        <v>438</v>
      </c>
      <c r="C72" s="240" t="s">
        <v>324</v>
      </c>
      <c r="D72" s="240" t="s">
        <v>306</v>
      </c>
      <c r="E72" s="241" t="s">
        <v>304</v>
      </c>
      <c r="F72" s="208">
        <v>405813418.69999999</v>
      </c>
      <c r="G72" s="243"/>
      <c r="H72" s="249"/>
      <c r="I72" s="243"/>
      <c r="J72" s="243"/>
      <c r="K72" s="243"/>
      <c r="L72" s="243"/>
      <c r="M72" s="243"/>
      <c r="N72" s="243"/>
      <c r="O72" s="243"/>
      <c r="P72" s="243"/>
      <c r="Q72" s="243"/>
      <c r="R72" s="243">
        <f t="shared" si="8"/>
        <v>0</v>
      </c>
      <c r="S72" s="243"/>
      <c r="T72" s="243"/>
      <c r="U72" s="243"/>
      <c r="V72" s="243"/>
      <c r="W72" s="243"/>
      <c r="X72" s="243"/>
      <c r="Y72" s="243">
        <f t="shared" ref="Y72:Y130" si="10">SUM(S72:X72)</f>
        <v>0</v>
      </c>
      <c r="Z72" s="243">
        <f t="shared" ref="Z72:Z130" si="11">Y72+R72</f>
        <v>0</v>
      </c>
      <c r="AA72" s="243"/>
      <c r="AB72" s="243"/>
      <c r="AC72" s="243"/>
      <c r="AD72" s="243"/>
      <c r="AE72" s="243"/>
      <c r="AF72" s="243"/>
      <c r="AG72" s="243"/>
      <c r="AH72" s="243">
        <f t="shared" si="9"/>
        <v>0</v>
      </c>
      <c r="AI72" s="243"/>
      <c r="AJ72" s="243">
        <f t="shared" ref="AJ72:AJ130" si="12">AH72+AI72</f>
        <v>0</v>
      </c>
      <c r="AK72" s="245"/>
      <c r="AL72" s="245"/>
      <c r="AM72" s="246">
        <f t="shared" ref="AM72:AM130" si="13">F72+Z72-AJ72</f>
        <v>405813418.69999999</v>
      </c>
      <c r="AN72" s="252">
        <v>405813418.69999999</v>
      </c>
      <c r="AO72" s="247">
        <f t="shared" si="7"/>
        <v>0</v>
      </c>
      <c r="AP72" s="247">
        <f>SUM('[1]1-СТ'!AA74+'[1]1-СТ'!AC74+'[1]1-СТ'!AE74-'[1]2-ҮХХ'!AM77)</f>
        <v>0</v>
      </c>
    </row>
    <row r="73" spans="1:42">
      <c r="A73" s="238">
        <v>61</v>
      </c>
      <c r="B73" s="239" t="s">
        <v>438</v>
      </c>
      <c r="C73" s="240" t="s">
        <v>324</v>
      </c>
      <c r="D73" s="240" t="s">
        <v>325</v>
      </c>
      <c r="E73" s="241" t="s">
        <v>304</v>
      </c>
      <c r="F73" s="208">
        <v>6551840</v>
      </c>
      <c r="G73" s="243"/>
      <c r="H73" s="249"/>
      <c r="I73" s="243"/>
      <c r="J73" s="243"/>
      <c r="K73" s="243"/>
      <c r="L73" s="243"/>
      <c r="M73" s="243"/>
      <c r="N73" s="243"/>
      <c r="O73" s="243"/>
      <c r="P73" s="243"/>
      <c r="Q73" s="243"/>
      <c r="R73" s="243">
        <f t="shared" si="8"/>
        <v>0</v>
      </c>
      <c r="S73" s="243"/>
      <c r="T73" s="243"/>
      <c r="U73" s="243"/>
      <c r="V73" s="243"/>
      <c r="W73" s="243"/>
      <c r="X73" s="243"/>
      <c r="Y73" s="243">
        <f t="shared" si="10"/>
        <v>0</v>
      </c>
      <c r="Z73" s="243">
        <f t="shared" si="11"/>
        <v>0</v>
      </c>
      <c r="AA73" s="243"/>
      <c r="AB73" s="243"/>
      <c r="AC73" s="243"/>
      <c r="AD73" s="243"/>
      <c r="AE73" s="243"/>
      <c r="AF73" s="243"/>
      <c r="AG73" s="243"/>
      <c r="AH73" s="243">
        <f t="shared" si="9"/>
        <v>0</v>
      </c>
      <c r="AI73" s="243"/>
      <c r="AJ73" s="243">
        <f t="shared" si="12"/>
        <v>0</v>
      </c>
      <c r="AK73" s="245"/>
      <c r="AL73" s="245"/>
      <c r="AM73" s="246">
        <f t="shared" si="13"/>
        <v>6551840</v>
      </c>
      <c r="AN73" s="252">
        <v>6551840</v>
      </c>
      <c r="AO73" s="247">
        <f t="shared" ref="AO73:AO131" si="14">AN73-F73</f>
        <v>0</v>
      </c>
      <c r="AP73" s="247">
        <f>SUM('[1]1-СТ'!AA75+'[1]1-СТ'!AC75+'[1]1-СТ'!AE75-'[1]2-ҮХХ'!AM78)</f>
        <v>-4.76837158203125E-7</v>
      </c>
    </row>
    <row r="74" spans="1:42">
      <c r="A74" s="238">
        <v>62</v>
      </c>
      <c r="B74" s="239" t="s">
        <v>438</v>
      </c>
      <c r="C74" s="240" t="s">
        <v>326</v>
      </c>
      <c r="D74" s="240" t="s">
        <v>305</v>
      </c>
      <c r="E74" s="241" t="s">
        <v>304</v>
      </c>
      <c r="F74" s="208">
        <v>12532700</v>
      </c>
      <c r="G74" s="243"/>
      <c r="H74" s="249"/>
      <c r="I74" s="243"/>
      <c r="J74" s="243"/>
      <c r="K74" s="243"/>
      <c r="L74" s="243"/>
      <c r="M74" s="243"/>
      <c r="N74" s="243"/>
      <c r="O74" s="243"/>
      <c r="P74" s="243"/>
      <c r="Q74" s="243"/>
      <c r="R74" s="243">
        <f t="shared" si="8"/>
        <v>0</v>
      </c>
      <c r="S74" s="243"/>
      <c r="T74" s="243"/>
      <c r="U74" s="243"/>
      <c r="V74" s="243"/>
      <c r="W74" s="243"/>
      <c r="X74" s="243"/>
      <c r="Y74" s="243">
        <f t="shared" si="10"/>
        <v>0</v>
      </c>
      <c r="Z74" s="243">
        <f t="shared" si="11"/>
        <v>0</v>
      </c>
      <c r="AA74" s="243"/>
      <c r="AB74" s="243"/>
      <c r="AC74" s="243"/>
      <c r="AD74" s="243"/>
      <c r="AE74" s="243"/>
      <c r="AF74" s="243"/>
      <c r="AG74" s="243"/>
      <c r="AH74" s="243">
        <f t="shared" si="9"/>
        <v>0</v>
      </c>
      <c r="AI74" s="243"/>
      <c r="AJ74" s="243">
        <f t="shared" si="12"/>
        <v>0</v>
      </c>
      <c r="AK74" s="245"/>
      <c r="AL74" s="245"/>
      <c r="AM74" s="246">
        <f t="shared" si="13"/>
        <v>12532700</v>
      </c>
      <c r="AN74" s="259">
        <v>12532700</v>
      </c>
      <c r="AO74" s="247">
        <f t="shared" si="14"/>
        <v>0</v>
      </c>
      <c r="AP74" s="247">
        <f>SUM('[1]1-СТ'!AA76+'[1]1-СТ'!AC76+'[1]1-СТ'!AE76-'[1]2-ҮХХ'!AM79)</f>
        <v>0</v>
      </c>
    </row>
    <row r="75" spans="1:42">
      <c r="A75" s="238">
        <v>63</v>
      </c>
      <c r="B75" s="239" t="s">
        <v>438</v>
      </c>
      <c r="C75" s="240" t="s">
        <v>326</v>
      </c>
      <c r="D75" s="240" t="s">
        <v>303</v>
      </c>
      <c r="E75" s="241" t="s">
        <v>304</v>
      </c>
      <c r="F75" s="208">
        <v>1151069274.1199999</v>
      </c>
      <c r="G75" s="243"/>
      <c r="H75" s="249"/>
      <c r="I75" s="243"/>
      <c r="J75" s="243"/>
      <c r="K75" s="243"/>
      <c r="L75" s="243"/>
      <c r="M75" s="243"/>
      <c r="N75" s="243"/>
      <c r="O75" s="243"/>
      <c r="P75" s="243"/>
      <c r="Q75" s="243"/>
      <c r="R75" s="243">
        <f t="shared" si="8"/>
        <v>0</v>
      </c>
      <c r="S75" s="243"/>
      <c r="T75" s="243"/>
      <c r="U75" s="243"/>
      <c r="V75" s="243"/>
      <c r="W75" s="243"/>
      <c r="X75" s="243"/>
      <c r="Y75" s="243">
        <f t="shared" si="10"/>
        <v>0</v>
      </c>
      <c r="Z75" s="243">
        <f t="shared" si="11"/>
        <v>0</v>
      </c>
      <c r="AA75" s="243"/>
      <c r="AB75" s="243"/>
      <c r="AC75" s="243"/>
      <c r="AD75" s="243"/>
      <c r="AE75" s="243"/>
      <c r="AF75" s="243"/>
      <c r="AG75" s="243"/>
      <c r="AH75" s="243">
        <f t="shared" si="9"/>
        <v>0</v>
      </c>
      <c r="AI75" s="243"/>
      <c r="AJ75" s="243">
        <f t="shared" si="12"/>
        <v>0</v>
      </c>
      <c r="AK75" s="245"/>
      <c r="AL75" s="245"/>
      <c r="AM75" s="246">
        <f t="shared" si="13"/>
        <v>1151069274.1199999</v>
      </c>
      <c r="AN75" s="247">
        <v>1151069274.1199999</v>
      </c>
      <c r="AO75" s="247">
        <f t="shared" si="14"/>
        <v>0</v>
      </c>
      <c r="AP75" s="247">
        <f>SUM('[1]1-СТ'!AA77+'[1]1-СТ'!AC77+'[1]1-СТ'!AE77-'[1]2-ҮХХ'!AM80)</f>
        <v>0</v>
      </c>
    </row>
    <row r="76" spans="1:42">
      <c r="A76" s="238">
        <v>64</v>
      </c>
      <c r="B76" s="239" t="s">
        <v>438</v>
      </c>
      <c r="C76" s="251" t="s">
        <v>326</v>
      </c>
      <c r="D76" s="251" t="s">
        <v>308</v>
      </c>
      <c r="E76" s="241" t="s">
        <v>304</v>
      </c>
      <c r="F76" s="208">
        <v>3644175546.4499998</v>
      </c>
      <c r="G76" s="243"/>
      <c r="H76" s="249"/>
      <c r="I76" s="243"/>
      <c r="J76" s="243"/>
      <c r="K76" s="243"/>
      <c r="L76" s="243"/>
      <c r="M76" s="243"/>
      <c r="N76" s="243"/>
      <c r="O76" s="243"/>
      <c r="P76" s="243"/>
      <c r="Q76" s="243"/>
      <c r="R76" s="243">
        <f t="shared" si="8"/>
        <v>0</v>
      </c>
      <c r="S76" s="243"/>
      <c r="T76" s="243"/>
      <c r="U76" s="243"/>
      <c r="V76" s="243"/>
      <c r="W76" s="243"/>
      <c r="X76" s="243"/>
      <c r="Y76" s="243">
        <f t="shared" si="10"/>
        <v>0</v>
      </c>
      <c r="Z76" s="243">
        <f t="shared" si="11"/>
        <v>0</v>
      </c>
      <c r="AA76" s="243"/>
      <c r="AB76" s="243"/>
      <c r="AC76" s="243"/>
      <c r="AD76" s="243"/>
      <c r="AE76" s="243"/>
      <c r="AF76" s="243"/>
      <c r="AG76" s="243"/>
      <c r="AH76" s="243">
        <f t="shared" si="9"/>
        <v>0</v>
      </c>
      <c r="AI76" s="243"/>
      <c r="AJ76" s="243">
        <f t="shared" si="12"/>
        <v>0</v>
      </c>
      <c r="AK76" s="245"/>
      <c r="AL76" s="245"/>
      <c r="AM76" s="246">
        <f>F76+Z76-AJ76</f>
        <v>3644175546.4499998</v>
      </c>
      <c r="AN76" s="252">
        <v>3644175546.4499998</v>
      </c>
      <c r="AO76" s="247">
        <f t="shared" si="14"/>
        <v>0</v>
      </c>
      <c r="AP76" s="247">
        <f>SUM('[1]1-СТ'!AA79+'[1]1-СТ'!AC79+'[1]1-СТ'!AE79-'[1]2-ҮХХ'!AM82)</f>
        <v>0</v>
      </c>
    </row>
    <row r="77" spans="1:42">
      <c r="A77" s="238">
        <v>65</v>
      </c>
      <c r="B77" s="239" t="s">
        <v>438</v>
      </c>
      <c r="C77" s="240" t="s">
        <v>326</v>
      </c>
      <c r="D77" s="240" t="s">
        <v>306</v>
      </c>
      <c r="E77" s="241" t="s">
        <v>304</v>
      </c>
      <c r="F77" s="208">
        <v>470406017.72000003</v>
      </c>
      <c r="G77" s="243"/>
      <c r="H77" s="249"/>
      <c r="I77" s="243"/>
      <c r="J77" s="243"/>
      <c r="K77" s="243"/>
      <c r="L77" s="243"/>
      <c r="M77" s="243"/>
      <c r="N77" s="243"/>
      <c r="O77" s="243"/>
      <c r="P77" s="243"/>
      <c r="Q77" s="243"/>
      <c r="R77" s="243">
        <f t="shared" si="8"/>
        <v>0</v>
      </c>
      <c r="S77" s="243"/>
      <c r="T77" s="243"/>
      <c r="U77" s="243"/>
      <c r="V77" s="243"/>
      <c r="W77" s="243"/>
      <c r="X77" s="243"/>
      <c r="Y77" s="243">
        <f t="shared" si="10"/>
        <v>0</v>
      </c>
      <c r="Z77" s="243">
        <f t="shared" si="11"/>
        <v>0</v>
      </c>
      <c r="AA77" s="243"/>
      <c r="AB77" s="243"/>
      <c r="AC77" s="243"/>
      <c r="AD77" s="243"/>
      <c r="AE77" s="243"/>
      <c r="AF77" s="243"/>
      <c r="AG77" s="243"/>
      <c r="AH77" s="243">
        <f t="shared" si="9"/>
        <v>0</v>
      </c>
      <c r="AI77" s="243"/>
      <c r="AJ77" s="243">
        <f t="shared" si="12"/>
        <v>0</v>
      </c>
      <c r="AK77" s="245"/>
      <c r="AL77" s="245"/>
      <c r="AM77" s="246">
        <f t="shared" si="13"/>
        <v>470406017.72000003</v>
      </c>
      <c r="AN77" s="252">
        <v>470406017.72000003</v>
      </c>
      <c r="AO77" s="247">
        <f t="shared" si="14"/>
        <v>0</v>
      </c>
      <c r="AP77" s="247">
        <f>SUM('[1]1-СТ'!AA80+'[1]1-СТ'!AC80+'[1]1-СТ'!AE80-'[1]2-ҮХХ'!AM83)</f>
        <v>0</v>
      </c>
    </row>
    <row r="78" spans="1:42">
      <c r="A78" s="238">
        <v>66</v>
      </c>
      <c r="B78" s="239" t="s">
        <v>438</v>
      </c>
      <c r="C78" s="251" t="s">
        <v>326</v>
      </c>
      <c r="D78" s="251" t="s">
        <v>307</v>
      </c>
      <c r="E78" s="241" t="s">
        <v>304</v>
      </c>
      <c r="F78" s="208">
        <v>1139043511.46</v>
      </c>
      <c r="G78" s="243"/>
      <c r="H78" s="249"/>
      <c r="I78" s="243"/>
      <c r="J78" s="243"/>
      <c r="K78" s="243"/>
      <c r="L78" s="243"/>
      <c r="M78" s="243"/>
      <c r="N78" s="243"/>
      <c r="O78" s="243"/>
      <c r="P78" s="243"/>
      <c r="Q78" s="243"/>
      <c r="R78" s="243">
        <f t="shared" si="8"/>
        <v>0</v>
      </c>
      <c r="S78" s="243"/>
      <c r="T78" s="243"/>
      <c r="U78" s="243"/>
      <c r="V78" s="243"/>
      <c r="W78" s="243"/>
      <c r="X78" s="243"/>
      <c r="Y78" s="243">
        <f t="shared" si="10"/>
        <v>0</v>
      </c>
      <c r="Z78" s="243">
        <f t="shared" si="11"/>
        <v>0</v>
      </c>
      <c r="AA78" s="243"/>
      <c r="AB78" s="243"/>
      <c r="AC78" s="243"/>
      <c r="AD78" s="243"/>
      <c r="AE78" s="243"/>
      <c r="AF78" s="243"/>
      <c r="AG78" s="243"/>
      <c r="AH78" s="243">
        <f t="shared" si="9"/>
        <v>0</v>
      </c>
      <c r="AI78" s="243"/>
      <c r="AJ78" s="243">
        <f t="shared" si="12"/>
        <v>0</v>
      </c>
      <c r="AK78" s="245"/>
      <c r="AL78" s="245"/>
      <c r="AM78" s="246">
        <f t="shared" si="13"/>
        <v>1139043511.46</v>
      </c>
      <c r="AN78" s="252">
        <v>1139043511.46</v>
      </c>
      <c r="AO78" s="247">
        <f t="shared" si="14"/>
        <v>0</v>
      </c>
      <c r="AP78" s="247">
        <f>SUM('[1]1-СТ'!AA81+'[1]1-СТ'!AC81+'[1]1-СТ'!AE81-'[1]2-ҮХХ'!AM84)</f>
        <v>4.76837158203125E-7</v>
      </c>
    </row>
    <row r="79" spans="1:42">
      <c r="A79" s="238">
        <v>67</v>
      </c>
      <c r="B79" s="239" t="s">
        <v>438</v>
      </c>
      <c r="C79" s="240" t="s">
        <v>326</v>
      </c>
      <c r="D79" s="240" t="s">
        <v>309</v>
      </c>
      <c r="E79" s="241" t="s">
        <v>304</v>
      </c>
      <c r="F79" s="208">
        <v>239508884.69999999</v>
      </c>
      <c r="G79" s="243"/>
      <c r="H79" s="249"/>
      <c r="I79" s="243"/>
      <c r="J79" s="243"/>
      <c r="K79" s="243"/>
      <c r="L79" s="243"/>
      <c r="M79" s="243"/>
      <c r="N79" s="243"/>
      <c r="O79" s="243"/>
      <c r="P79" s="243"/>
      <c r="Q79" s="243"/>
      <c r="R79" s="243">
        <f t="shared" si="8"/>
        <v>0</v>
      </c>
      <c r="S79" s="243"/>
      <c r="T79" s="243"/>
      <c r="U79" s="243"/>
      <c r="V79" s="243"/>
      <c r="W79" s="243"/>
      <c r="X79" s="243"/>
      <c r="Y79" s="243">
        <f t="shared" si="10"/>
        <v>0</v>
      </c>
      <c r="Z79" s="243">
        <f t="shared" si="11"/>
        <v>0</v>
      </c>
      <c r="AA79" s="243"/>
      <c r="AB79" s="243"/>
      <c r="AC79" s="243"/>
      <c r="AD79" s="243"/>
      <c r="AE79" s="243"/>
      <c r="AF79" s="243"/>
      <c r="AG79" s="243"/>
      <c r="AH79" s="243">
        <f t="shared" si="9"/>
        <v>0</v>
      </c>
      <c r="AI79" s="243"/>
      <c r="AJ79" s="243">
        <f t="shared" si="12"/>
        <v>0</v>
      </c>
      <c r="AK79" s="245"/>
      <c r="AL79" s="245"/>
      <c r="AM79" s="246">
        <f t="shared" si="13"/>
        <v>239508884.69999999</v>
      </c>
      <c r="AN79" s="252">
        <v>239508884.69999999</v>
      </c>
      <c r="AO79" s="247">
        <f t="shared" si="14"/>
        <v>0</v>
      </c>
      <c r="AP79" s="247">
        <f>SUM('[1]1-СТ'!AA82+'[1]1-СТ'!AC82+'[1]1-СТ'!AE82-'[1]2-ҮХХ'!AM85)</f>
        <v>0</v>
      </c>
    </row>
    <row r="80" spans="1:42">
      <c r="A80" s="238">
        <v>68</v>
      </c>
      <c r="B80" s="239" t="s">
        <v>438</v>
      </c>
      <c r="C80" s="240" t="s">
        <v>326</v>
      </c>
      <c r="D80" s="240" t="s">
        <v>328</v>
      </c>
      <c r="E80" s="241" t="s">
        <v>304</v>
      </c>
      <c r="F80" s="208">
        <v>1500000</v>
      </c>
      <c r="G80" s="243"/>
      <c r="H80" s="249"/>
      <c r="I80" s="243"/>
      <c r="J80" s="243"/>
      <c r="K80" s="243"/>
      <c r="L80" s="243"/>
      <c r="M80" s="243"/>
      <c r="N80" s="243"/>
      <c r="O80" s="243"/>
      <c r="P80" s="243"/>
      <c r="Q80" s="243"/>
      <c r="R80" s="243">
        <f t="shared" si="8"/>
        <v>0</v>
      </c>
      <c r="S80" s="243"/>
      <c r="T80" s="243"/>
      <c r="U80" s="243"/>
      <c r="V80" s="243"/>
      <c r="W80" s="243"/>
      <c r="X80" s="243"/>
      <c r="Y80" s="243">
        <f t="shared" si="10"/>
        <v>0</v>
      </c>
      <c r="Z80" s="243">
        <f t="shared" si="11"/>
        <v>0</v>
      </c>
      <c r="AA80" s="243"/>
      <c r="AB80" s="243"/>
      <c r="AC80" s="243"/>
      <c r="AD80" s="243"/>
      <c r="AE80" s="243"/>
      <c r="AF80" s="243"/>
      <c r="AG80" s="243"/>
      <c r="AH80" s="243">
        <f t="shared" si="9"/>
        <v>0</v>
      </c>
      <c r="AI80" s="243"/>
      <c r="AJ80" s="243">
        <f t="shared" si="12"/>
        <v>0</v>
      </c>
      <c r="AK80" s="245"/>
      <c r="AL80" s="245"/>
      <c r="AM80" s="246">
        <f t="shared" si="13"/>
        <v>1500000</v>
      </c>
      <c r="AN80" s="252">
        <v>1500000</v>
      </c>
      <c r="AO80" s="247">
        <f t="shared" si="14"/>
        <v>0</v>
      </c>
      <c r="AP80" s="247">
        <f>SUM('[1]1-СТ'!AA83+'[1]1-СТ'!AC83+'[1]1-СТ'!AE83-'[1]2-ҮХХ'!AM86)</f>
        <v>2.9999971389770508E-2</v>
      </c>
    </row>
    <row r="81" spans="1:42">
      <c r="A81" s="238">
        <v>69</v>
      </c>
      <c r="B81" s="239" t="s">
        <v>438</v>
      </c>
      <c r="C81" s="240" t="s">
        <v>329</v>
      </c>
      <c r="D81" s="240" t="s">
        <v>305</v>
      </c>
      <c r="E81" s="241" t="s">
        <v>304</v>
      </c>
      <c r="F81" s="208">
        <v>27471074</v>
      </c>
      <c r="G81" s="243"/>
      <c r="H81" s="249"/>
      <c r="I81" s="243"/>
      <c r="J81" s="243"/>
      <c r="K81" s="243"/>
      <c r="L81" s="243"/>
      <c r="M81" s="243"/>
      <c r="N81" s="243"/>
      <c r="O81" s="243"/>
      <c r="P81" s="243"/>
      <c r="Q81" s="243"/>
      <c r="R81" s="243">
        <f t="shared" si="8"/>
        <v>0</v>
      </c>
      <c r="S81" s="243"/>
      <c r="T81" s="243"/>
      <c r="U81" s="243"/>
      <c r="V81" s="243"/>
      <c r="W81" s="243"/>
      <c r="X81" s="243"/>
      <c r="Y81" s="243">
        <f t="shared" si="10"/>
        <v>0</v>
      </c>
      <c r="Z81" s="243">
        <f t="shared" si="11"/>
        <v>0</v>
      </c>
      <c r="AA81" s="243"/>
      <c r="AB81" s="243"/>
      <c r="AC81" s="243"/>
      <c r="AD81" s="243"/>
      <c r="AE81" s="243"/>
      <c r="AF81" s="243"/>
      <c r="AG81" s="243"/>
      <c r="AH81" s="243">
        <f t="shared" si="9"/>
        <v>0</v>
      </c>
      <c r="AI81" s="243"/>
      <c r="AJ81" s="243">
        <f t="shared" si="12"/>
        <v>0</v>
      </c>
      <c r="AK81" s="245"/>
      <c r="AL81" s="245"/>
      <c r="AM81" s="246">
        <f t="shared" si="13"/>
        <v>27471074</v>
      </c>
      <c r="AN81" s="247">
        <v>27471074</v>
      </c>
      <c r="AO81" s="247">
        <f t="shared" si="14"/>
        <v>0</v>
      </c>
      <c r="AP81" s="247">
        <f>SUM('[1]1-СТ'!AA84+'[1]1-СТ'!AC84+'[1]1-СТ'!AE84-'[1]2-ҮХХ'!AM87)</f>
        <v>0</v>
      </c>
    </row>
    <row r="82" spans="1:42">
      <c r="A82" s="238">
        <v>70</v>
      </c>
      <c r="B82" s="239" t="s">
        <v>438</v>
      </c>
      <c r="C82" s="240" t="s">
        <v>329</v>
      </c>
      <c r="D82" s="240" t="s">
        <v>303</v>
      </c>
      <c r="E82" s="241" t="s">
        <v>304</v>
      </c>
      <c r="F82" s="208">
        <v>1241249197.9000001</v>
      </c>
      <c r="G82" s="243"/>
      <c r="H82" s="249"/>
      <c r="I82" s="243"/>
      <c r="J82" s="243"/>
      <c r="K82" s="243"/>
      <c r="L82" s="243"/>
      <c r="M82" s="243"/>
      <c r="N82" s="243"/>
      <c r="O82" s="243"/>
      <c r="P82" s="243"/>
      <c r="Q82" s="243"/>
      <c r="R82" s="243">
        <f t="shared" si="8"/>
        <v>0</v>
      </c>
      <c r="S82" s="243"/>
      <c r="T82" s="243"/>
      <c r="U82" s="243"/>
      <c r="V82" s="243"/>
      <c r="W82" s="243"/>
      <c r="X82" s="243"/>
      <c r="Y82" s="243">
        <f t="shared" si="10"/>
        <v>0</v>
      </c>
      <c r="Z82" s="243">
        <f t="shared" si="11"/>
        <v>0</v>
      </c>
      <c r="AA82" s="243"/>
      <c r="AB82" s="243"/>
      <c r="AC82" s="243"/>
      <c r="AD82" s="243"/>
      <c r="AE82" s="243"/>
      <c r="AF82" s="243"/>
      <c r="AG82" s="243"/>
      <c r="AH82" s="243">
        <f t="shared" si="9"/>
        <v>0</v>
      </c>
      <c r="AI82" s="243"/>
      <c r="AJ82" s="243">
        <f t="shared" si="12"/>
        <v>0</v>
      </c>
      <c r="AK82" s="245"/>
      <c r="AL82" s="245"/>
      <c r="AM82" s="246">
        <f t="shared" si="13"/>
        <v>1241249197.9000001</v>
      </c>
      <c r="AN82" s="247">
        <v>1241249197.9000001</v>
      </c>
      <c r="AO82" s="247">
        <f t="shared" si="14"/>
        <v>0</v>
      </c>
      <c r="AP82" s="247">
        <f>SUM('[1]1-СТ'!AA85+'[1]1-СТ'!AC85+'[1]1-СТ'!AE85-'[1]2-ҮХХ'!AM88)</f>
        <v>0</v>
      </c>
    </row>
    <row r="83" spans="1:42">
      <c r="A83" s="238">
        <v>71</v>
      </c>
      <c r="B83" s="239" t="s">
        <v>438</v>
      </c>
      <c r="C83" s="251" t="s">
        <v>329</v>
      </c>
      <c r="D83" s="251" t="s">
        <v>308</v>
      </c>
      <c r="E83" s="241" t="s">
        <v>304</v>
      </c>
      <c r="F83" s="208">
        <v>3531400851.8999996</v>
      </c>
      <c r="G83" s="243"/>
      <c r="H83" s="249"/>
      <c r="I83" s="243"/>
      <c r="J83" s="243"/>
      <c r="K83" s="243"/>
      <c r="L83" s="243"/>
      <c r="M83" s="243"/>
      <c r="N83" s="243"/>
      <c r="O83" s="243"/>
      <c r="P83" s="243"/>
      <c r="Q83" s="243"/>
      <c r="R83" s="243">
        <f t="shared" si="8"/>
        <v>0</v>
      </c>
      <c r="S83" s="243"/>
      <c r="T83" s="243"/>
      <c r="U83" s="243"/>
      <c r="V83" s="243"/>
      <c r="W83" s="243"/>
      <c r="X83" s="243"/>
      <c r="Y83" s="243">
        <f t="shared" si="10"/>
        <v>0</v>
      </c>
      <c r="Z83" s="243">
        <f t="shared" si="11"/>
        <v>0</v>
      </c>
      <c r="AA83" s="243"/>
      <c r="AB83" s="243"/>
      <c r="AC83" s="243"/>
      <c r="AD83" s="243"/>
      <c r="AE83" s="243"/>
      <c r="AF83" s="243"/>
      <c r="AG83" s="243"/>
      <c r="AH83" s="243">
        <f t="shared" si="9"/>
        <v>0</v>
      </c>
      <c r="AI83" s="243"/>
      <c r="AJ83" s="243">
        <f t="shared" si="12"/>
        <v>0</v>
      </c>
      <c r="AK83" s="245"/>
      <c r="AL83" s="245"/>
      <c r="AM83" s="246">
        <f t="shared" si="13"/>
        <v>3531400851.8999996</v>
      </c>
      <c r="AN83" s="252">
        <v>3531400851.8999996</v>
      </c>
      <c r="AO83" s="247">
        <f t="shared" si="14"/>
        <v>0</v>
      </c>
      <c r="AP83" s="247">
        <f>SUM('[1]1-СТ'!AA87+'[1]1-СТ'!AC87+'[1]1-СТ'!AE87-'[1]2-ҮХХ'!AM90)</f>
        <v>0</v>
      </c>
    </row>
    <row r="84" spans="1:42">
      <c r="A84" s="238">
        <v>72</v>
      </c>
      <c r="B84" s="239" t="s">
        <v>438</v>
      </c>
      <c r="C84" s="251" t="s">
        <v>329</v>
      </c>
      <c r="D84" s="251" t="s">
        <v>307</v>
      </c>
      <c r="E84" s="241" t="s">
        <v>304</v>
      </c>
      <c r="F84" s="208">
        <v>477313920.19999999</v>
      </c>
      <c r="G84" s="243"/>
      <c r="H84" s="249"/>
      <c r="I84" s="243"/>
      <c r="J84" s="243"/>
      <c r="K84" s="243"/>
      <c r="L84" s="243"/>
      <c r="M84" s="243"/>
      <c r="N84" s="243"/>
      <c r="O84" s="243"/>
      <c r="P84" s="243"/>
      <c r="Q84" s="243"/>
      <c r="R84" s="243">
        <f t="shared" si="8"/>
        <v>0</v>
      </c>
      <c r="S84" s="243"/>
      <c r="T84" s="243"/>
      <c r="U84" s="243"/>
      <c r="V84" s="243"/>
      <c r="W84" s="243"/>
      <c r="X84" s="243"/>
      <c r="Y84" s="243">
        <f t="shared" si="10"/>
        <v>0</v>
      </c>
      <c r="Z84" s="243">
        <f t="shared" si="11"/>
        <v>0</v>
      </c>
      <c r="AA84" s="243"/>
      <c r="AB84" s="243"/>
      <c r="AC84" s="243"/>
      <c r="AD84" s="243"/>
      <c r="AE84" s="243"/>
      <c r="AF84" s="243"/>
      <c r="AG84" s="243"/>
      <c r="AH84" s="243">
        <f t="shared" si="9"/>
        <v>0</v>
      </c>
      <c r="AI84" s="243"/>
      <c r="AJ84" s="243">
        <f t="shared" si="12"/>
        <v>0</v>
      </c>
      <c r="AK84" s="245"/>
      <c r="AL84" s="245"/>
      <c r="AM84" s="246">
        <f t="shared" si="13"/>
        <v>477313920.19999999</v>
      </c>
      <c r="AN84" s="252">
        <v>477313920.19999999</v>
      </c>
      <c r="AO84" s="247">
        <f t="shared" si="14"/>
        <v>0</v>
      </c>
      <c r="AP84" s="247">
        <f>SUM('[1]1-СТ'!AA88+'[1]1-СТ'!AC88+'[1]1-СТ'!AE88-'[1]2-ҮХХ'!AM91)</f>
        <v>0</v>
      </c>
    </row>
    <row r="85" spans="1:42">
      <c r="A85" s="238">
        <v>73</v>
      </c>
      <c r="B85" s="239" t="s">
        <v>438</v>
      </c>
      <c r="C85" s="240" t="s">
        <v>329</v>
      </c>
      <c r="D85" s="240" t="s">
        <v>309</v>
      </c>
      <c r="E85" s="241" t="s">
        <v>304</v>
      </c>
      <c r="F85" s="208">
        <v>576623079.60000002</v>
      </c>
      <c r="G85" s="243"/>
      <c r="H85" s="249"/>
      <c r="I85" s="243"/>
      <c r="J85" s="243"/>
      <c r="K85" s="243"/>
      <c r="L85" s="243"/>
      <c r="M85" s="243"/>
      <c r="N85" s="243"/>
      <c r="O85" s="243"/>
      <c r="P85" s="243"/>
      <c r="Q85" s="243"/>
      <c r="R85" s="243">
        <f t="shared" si="8"/>
        <v>0</v>
      </c>
      <c r="S85" s="243"/>
      <c r="T85" s="243"/>
      <c r="U85" s="243"/>
      <c r="V85" s="243"/>
      <c r="W85" s="243"/>
      <c r="X85" s="243"/>
      <c r="Y85" s="243">
        <f t="shared" si="10"/>
        <v>0</v>
      </c>
      <c r="Z85" s="243">
        <f t="shared" si="11"/>
        <v>0</v>
      </c>
      <c r="AA85" s="243"/>
      <c r="AB85" s="243"/>
      <c r="AC85" s="243"/>
      <c r="AD85" s="243"/>
      <c r="AE85" s="243"/>
      <c r="AF85" s="243"/>
      <c r="AG85" s="243"/>
      <c r="AH85" s="243">
        <f t="shared" si="9"/>
        <v>0</v>
      </c>
      <c r="AI85" s="243"/>
      <c r="AJ85" s="243">
        <f t="shared" si="12"/>
        <v>0</v>
      </c>
      <c r="AK85" s="245"/>
      <c r="AL85" s="245"/>
      <c r="AM85" s="246">
        <f t="shared" si="13"/>
        <v>576623079.60000002</v>
      </c>
      <c r="AN85" s="252">
        <v>576623079.60000002</v>
      </c>
      <c r="AO85" s="247">
        <f t="shared" si="14"/>
        <v>0</v>
      </c>
      <c r="AP85" s="247">
        <f>SUM('[1]1-СТ'!AA89+'[1]1-СТ'!AC89+'[1]1-СТ'!AE89-'[1]2-ҮХХ'!AM92)</f>
        <v>0</v>
      </c>
    </row>
    <row r="86" spans="1:42">
      <c r="A86" s="238">
        <v>74</v>
      </c>
      <c r="B86" s="239" t="s">
        <v>438</v>
      </c>
      <c r="C86" s="240" t="s">
        <v>329</v>
      </c>
      <c r="D86" s="240" t="s">
        <v>306</v>
      </c>
      <c r="E86" s="241" t="s">
        <v>304</v>
      </c>
      <c r="F86" s="208">
        <v>697187175.92999995</v>
      </c>
      <c r="G86" s="243"/>
      <c r="H86" s="249"/>
      <c r="I86" s="243"/>
      <c r="J86" s="243"/>
      <c r="K86" s="243"/>
      <c r="L86" s="243"/>
      <c r="M86" s="243"/>
      <c r="N86" s="243"/>
      <c r="O86" s="243"/>
      <c r="P86" s="243"/>
      <c r="Q86" s="243"/>
      <c r="R86" s="243">
        <f t="shared" si="8"/>
        <v>0</v>
      </c>
      <c r="S86" s="243"/>
      <c r="T86" s="243"/>
      <c r="U86" s="243"/>
      <c r="V86" s="243"/>
      <c r="W86" s="243"/>
      <c r="X86" s="243"/>
      <c r="Y86" s="243">
        <f t="shared" si="10"/>
        <v>0</v>
      </c>
      <c r="Z86" s="243">
        <f t="shared" si="11"/>
        <v>0</v>
      </c>
      <c r="AA86" s="243"/>
      <c r="AB86" s="243"/>
      <c r="AC86" s="243"/>
      <c r="AD86" s="243"/>
      <c r="AE86" s="243"/>
      <c r="AF86" s="243"/>
      <c r="AG86" s="243"/>
      <c r="AH86" s="243">
        <f t="shared" si="9"/>
        <v>0</v>
      </c>
      <c r="AI86" s="243"/>
      <c r="AJ86" s="243">
        <f t="shared" si="12"/>
        <v>0</v>
      </c>
      <c r="AK86" s="245"/>
      <c r="AL86" s="245"/>
      <c r="AM86" s="246">
        <f t="shared" si="13"/>
        <v>697187175.92999995</v>
      </c>
      <c r="AN86" s="252">
        <v>697187175.92999995</v>
      </c>
      <c r="AO86" s="247">
        <f t="shared" si="14"/>
        <v>0</v>
      </c>
      <c r="AP86" s="247">
        <f>SUM('[1]1-СТ'!AA90+'[1]1-СТ'!AC90+'[1]1-СТ'!AE90-'[1]2-ҮХХ'!AM93)</f>
        <v>0</v>
      </c>
    </row>
    <row r="87" spans="1:42">
      <c r="A87" s="238">
        <v>75</v>
      </c>
      <c r="B87" s="239" t="s">
        <v>438</v>
      </c>
      <c r="C87" s="240" t="s">
        <v>329</v>
      </c>
      <c r="D87" s="240" t="s">
        <v>330</v>
      </c>
      <c r="E87" s="241" t="s">
        <v>304</v>
      </c>
      <c r="F87" s="242">
        <v>1206874964</v>
      </c>
      <c r="G87" s="243"/>
      <c r="H87" s="249"/>
      <c r="I87" s="243"/>
      <c r="J87" s="243"/>
      <c r="K87" s="243"/>
      <c r="L87" s="243"/>
      <c r="M87" s="243"/>
      <c r="N87" s="243"/>
      <c r="O87" s="243"/>
      <c r="P87" s="243"/>
      <c r="Q87" s="243"/>
      <c r="R87" s="243">
        <f t="shared" si="8"/>
        <v>0</v>
      </c>
      <c r="S87" s="243"/>
      <c r="T87" s="243"/>
      <c r="U87" s="243"/>
      <c r="V87" s="243"/>
      <c r="W87" s="243"/>
      <c r="X87" s="243"/>
      <c r="Y87" s="243">
        <f t="shared" si="10"/>
        <v>0</v>
      </c>
      <c r="Z87" s="243">
        <f t="shared" si="11"/>
        <v>0</v>
      </c>
      <c r="AA87" s="243"/>
      <c r="AB87" s="243"/>
      <c r="AC87" s="243"/>
      <c r="AD87" s="243"/>
      <c r="AE87" s="243"/>
      <c r="AF87" s="243"/>
      <c r="AG87" s="243"/>
      <c r="AH87" s="243">
        <f t="shared" si="9"/>
        <v>0</v>
      </c>
      <c r="AI87" s="243"/>
      <c r="AJ87" s="243">
        <f t="shared" si="12"/>
        <v>0</v>
      </c>
      <c r="AK87" s="245"/>
      <c r="AL87" s="245"/>
      <c r="AM87" s="246">
        <f t="shared" si="13"/>
        <v>1206874964</v>
      </c>
      <c r="AN87" s="247">
        <v>1206874964</v>
      </c>
      <c r="AO87" s="247">
        <f t="shared" si="14"/>
        <v>0</v>
      </c>
      <c r="AP87" s="247">
        <f>SUM('[1]1-СТ'!AA91+'[1]1-СТ'!AC91+'[1]1-СТ'!AE91-'[1]2-ҮХХ'!AM94)</f>
        <v>0</v>
      </c>
    </row>
    <row r="88" spans="1:42">
      <c r="A88" s="238">
        <v>76</v>
      </c>
      <c r="B88" s="239" t="s">
        <v>438</v>
      </c>
      <c r="C88" s="240" t="s">
        <v>329</v>
      </c>
      <c r="D88" s="240" t="s">
        <v>449</v>
      </c>
      <c r="E88" s="241" t="s">
        <v>304</v>
      </c>
      <c r="F88" s="208">
        <v>17873200</v>
      </c>
      <c r="G88" s="243"/>
      <c r="H88" s="249"/>
      <c r="I88" s="243"/>
      <c r="J88" s="243"/>
      <c r="K88" s="243"/>
      <c r="L88" s="243"/>
      <c r="M88" s="243"/>
      <c r="N88" s="243"/>
      <c r="O88" s="243"/>
      <c r="P88" s="243"/>
      <c r="Q88" s="243"/>
      <c r="R88" s="243">
        <f t="shared" si="8"/>
        <v>0</v>
      </c>
      <c r="S88" s="243"/>
      <c r="T88" s="243"/>
      <c r="U88" s="243"/>
      <c r="V88" s="243"/>
      <c r="W88" s="243"/>
      <c r="X88" s="243"/>
      <c r="Y88" s="243">
        <f t="shared" si="10"/>
        <v>0</v>
      </c>
      <c r="Z88" s="243">
        <f t="shared" si="11"/>
        <v>0</v>
      </c>
      <c r="AA88" s="243"/>
      <c r="AB88" s="243"/>
      <c r="AC88" s="243"/>
      <c r="AD88" s="243"/>
      <c r="AE88" s="243"/>
      <c r="AF88" s="243"/>
      <c r="AG88" s="243"/>
      <c r="AH88" s="243">
        <f t="shared" si="9"/>
        <v>0</v>
      </c>
      <c r="AI88" s="243"/>
      <c r="AJ88" s="243">
        <f t="shared" si="12"/>
        <v>0</v>
      </c>
      <c r="AK88" s="245"/>
      <c r="AL88" s="245"/>
      <c r="AM88" s="246">
        <f t="shared" si="13"/>
        <v>17873200</v>
      </c>
      <c r="AN88" s="252">
        <v>17873200</v>
      </c>
      <c r="AO88" s="247">
        <f t="shared" si="14"/>
        <v>0</v>
      </c>
      <c r="AP88" s="247">
        <f>SUM('[1]1-СТ'!AA92+'[1]1-СТ'!AC92+'[1]1-СТ'!AE92-'[1]2-ҮХХ'!AM95)</f>
        <v>0</v>
      </c>
    </row>
    <row r="89" spans="1:42">
      <c r="A89" s="238">
        <v>77</v>
      </c>
      <c r="B89" s="239" t="s">
        <v>438</v>
      </c>
      <c r="C89" s="240" t="s">
        <v>331</v>
      </c>
      <c r="D89" s="240" t="s">
        <v>303</v>
      </c>
      <c r="E89" s="241" t="s">
        <v>304</v>
      </c>
      <c r="F89" s="208">
        <v>1043271628.5</v>
      </c>
      <c r="G89" s="243"/>
      <c r="H89" s="249"/>
      <c r="I89" s="243"/>
      <c r="J89" s="243"/>
      <c r="K89" s="243"/>
      <c r="L89" s="243"/>
      <c r="M89" s="243"/>
      <c r="N89" s="243"/>
      <c r="O89" s="243"/>
      <c r="P89" s="243"/>
      <c r="Q89" s="243"/>
      <c r="R89" s="243">
        <f t="shared" si="8"/>
        <v>0</v>
      </c>
      <c r="S89" s="243"/>
      <c r="T89" s="243"/>
      <c r="U89" s="243"/>
      <c r="V89" s="243"/>
      <c r="W89" s="243"/>
      <c r="X89" s="243"/>
      <c r="Y89" s="243">
        <f t="shared" si="10"/>
        <v>0</v>
      </c>
      <c r="Z89" s="243">
        <f t="shared" si="11"/>
        <v>0</v>
      </c>
      <c r="AA89" s="243"/>
      <c r="AB89" s="243"/>
      <c r="AC89" s="243"/>
      <c r="AD89" s="243"/>
      <c r="AE89" s="243"/>
      <c r="AF89" s="243"/>
      <c r="AG89" s="243"/>
      <c r="AH89" s="243">
        <f t="shared" si="9"/>
        <v>0</v>
      </c>
      <c r="AI89" s="243"/>
      <c r="AJ89" s="243">
        <f t="shared" si="12"/>
        <v>0</v>
      </c>
      <c r="AK89" s="245"/>
      <c r="AL89" s="245"/>
      <c r="AM89" s="246">
        <f t="shared" si="13"/>
        <v>1043271628.5</v>
      </c>
      <c r="AN89" s="247">
        <v>1043271628.5</v>
      </c>
      <c r="AO89" s="247">
        <f t="shared" si="14"/>
        <v>0</v>
      </c>
      <c r="AP89" s="247">
        <f>SUM('[1]1-СТ'!AA93+'[1]1-СТ'!AC93+'[1]1-СТ'!AE93-'[1]2-ҮХХ'!AM96)</f>
        <v>0</v>
      </c>
    </row>
    <row r="90" spans="1:42">
      <c r="A90" s="238">
        <v>78</v>
      </c>
      <c r="B90" s="239" t="s">
        <v>438</v>
      </c>
      <c r="C90" s="240" t="s">
        <v>331</v>
      </c>
      <c r="D90" s="240" t="s">
        <v>305</v>
      </c>
      <c r="E90" s="241" t="s">
        <v>304</v>
      </c>
      <c r="F90" s="208">
        <v>5459890</v>
      </c>
      <c r="G90" s="243"/>
      <c r="H90" s="249"/>
      <c r="I90" s="243"/>
      <c r="J90" s="243"/>
      <c r="K90" s="243"/>
      <c r="L90" s="243"/>
      <c r="M90" s="243"/>
      <c r="N90" s="243"/>
      <c r="O90" s="243"/>
      <c r="P90" s="243"/>
      <c r="Q90" s="243"/>
      <c r="R90" s="243">
        <f t="shared" si="8"/>
        <v>0</v>
      </c>
      <c r="S90" s="243"/>
      <c r="T90" s="243"/>
      <c r="U90" s="243"/>
      <c r="V90" s="243"/>
      <c r="W90" s="243"/>
      <c r="X90" s="243"/>
      <c r="Y90" s="243">
        <f t="shared" si="10"/>
        <v>0</v>
      </c>
      <c r="Z90" s="243">
        <f t="shared" si="11"/>
        <v>0</v>
      </c>
      <c r="AA90" s="243"/>
      <c r="AB90" s="243"/>
      <c r="AC90" s="243"/>
      <c r="AD90" s="243"/>
      <c r="AE90" s="243"/>
      <c r="AF90" s="243"/>
      <c r="AG90" s="243"/>
      <c r="AH90" s="243">
        <f t="shared" si="9"/>
        <v>0</v>
      </c>
      <c r="AI90" s="243"/>
      <c r="AJ90" s="243">
        <f t="shared" si="12"/>
        <v>0</v>
      </c>
      <c r="AK90" s="245"/>
      <c r="AL90" s="245"/>
      <c r="AM90" s="246">
        <f t="shared" si="13"/>
        <v>5459890</v>
      </c>
      <c r="AN90" s="247">
        <v>5459890</v>
      </c>
      <c r="AO90" s="247">
        <f t="shared" si="14"/>
        <v>0</v>
      </c>
      <c r="AP90" s="247">
        <f>SUM('[1]1-СТ'!AA95+'[1]1-СТ'!AC95+'[1]1-СТ'!AE95-'[1]2-ҮХХ'!AM98)</f>
        <v>0</v>
      </c>
    </row>
    <row r="91" spans="1:42">
      <c r="A91" s="238">
        <v>79</v>
      </c>
      <c r="B91" s="239" t="s">
        <v>438</v>
      </c>
      <c r="C91" s="240" t="s">
        <v>331</v>
      </c>
      <c r="D91" s="240" t="s">
        <v>308</v>
      </c>
      <c r="E91" s="241" t="s">
        <v>304</v>
      </c>
      <c r="F91" s="208">
        <v>3026477222.3399997</v>
      </c>
      <c r="G91" s="243"/>
      <c r="H91" s="249"/>
      <c r="I91" s="243"/>
      <c r="J91" s="243"/>
      <c r="K91" s="243"/>
      <c r="L91" s="243"/>
      <c r="M91" s="243"/>
      <c r="N91" s="243"/>
      <c r="O91" s="243"/>
      <c r="P91" s="243"/>
      <c r="Q91" s="243"/>
      <c r="R91" s="243">
        <f t="shared" si="8"/>
        <v>0</v>
      </c>
      <c r="S91" s="243"/>
      <c r="T91" s="243"/>
      <c r="U91" s="243"/>
      <c r="V91" s="243"/>
      <c r="W91" s="243"/>
      <c r="X91" s="243"/>
      <c r="Y91" s="243">
        <f t="shared" si="10"/>
        <v>0</v>
      </c>
      <c r="Z91" s="243">
        <f t="shared" si="11"/>
        <v>0</v>
      </c>
      <c r="AA91" s="243"/>
      <c r="AB91" s="243"/>
      <c r="AC91" s="243"/>
      <c r="AD91" s="243"/>
      <c r="AE91" s="243"/>
      <c r="AF91" s="243"/>
      <c r="AG91" s="243"/>
      <c r="AH91" s="243">
        <f t="shared" si="9"/>
        <v>0</v>
      </c>
      <c r="AI91" s="243"/>
      <c r="AJ91" s="243">
        <f t="shared" si="12"/>
        <v>0</v>
      </c>
      <c r="AK91" s="245"/>
      <c r="AL91" s="245"/>
      <c r="AM91" s="246">
        <f t="shared" si="13"/>
        <v>3026477222.3399997</v>
      </c>
      <c r="AN91" s="252">
        <v>3026477222.3399997</v>
      </c>
      <c r="AO91" s="247">
        <f t="shared" si="14"/>
        <v>0</v>
      </c>
      <c r="AP91" s="247">
        <f>SUM('[1]1-СТ'!AA96+'[1]1-СТ'!AC96+'[1]1-СТ'!AE96-'[1]2-ҮХХ'!AM99)</f>
        <v>0</v>
      </c>
    </row>
    <row r="92" spans="1:42">
      <c r="A92" s="238">
        <v>80</v>
      </c>
      <c r="B92" s="239" t="s">
        <v>438</v>
      </c>
      <c r="C92" s="240" t="s">
        <v>331</v>
      </c>
      <c r="D92" s="240" t="s">
        <v>307</v>
      </c>
      <c r="E92" s="241" t="s">
        <v>304</v>
      </c>
      <c r="F92" s="208">
        <v>1027826634.26</v>
      </c>
      <c r="G92" s="243"/>
      <c r="H92" s="249"/>
      <c r="I92" s="243"/>
      <c r="J92" s="243"/>
      <c r="K92" s="243"/>
      <c r="L92" s="243"/>
      <c r="M92" s="243"/>
      <c r="N92" s="243"/>
      <c r="O92" s="243"/>
      <c r="P92" s="243"/>
      <c r="Q92" s="243"/>
      <c r="R92" s="243">
        <f t="shared" si="8"/>
        <v>0</v>
      </c>
      <c r="S92" s="243"/>
      <c r="T92" s="243"/>
      <c r="U92" s="243"/>
      <c r="V92" s="243"/>
      <c r="W92" s="243"/>
      <c r="X92" s="243"/>
      <c r="Y92" s="243">
        <f t="shared" si="10"/>
        <v>0</v>
      </c>
      <c r="Z92" s="243">
        <f t="shared" si="11"/>
        <v>0</v>
      </c>
      <c r="AA92" s="243"/>
      <c r="AB92" s="243"/>
      <c r="AC92" s="243"/>
      <c r="AD92" s="243"/>
      <c r="AE92" s="243"/>
      <c r="AF92" s="243"/>
      <c r="AG92" s="243"/>
      <c r="AH92" s="243">
        <f t="shared" si="9"/>
        <v>0</v>
      </c>
      <c r="AI92" s="243"/>
      <c r="AJ92" s="243">
        <f t="shared" si="12"/>
        <v>0</v>
      </c>
      <c r="AK92" s="245"/>
      <c r="AL92" s="245"/>
      <c r="AM92" s="246">
        <f t="shared" si="13"/>
        <v>1027826634.26</v>
      </c>
      <c r="AN92" s="252">
        <v>1027826634.26</v>
      </c>
      <c r="AO92" s="247">
        <f t="shared" si="14"/>
        <v>0</v>
      </c>
      <c r="AP92" s="247">
        <f>SUM('[1]1-СТ'!AA97+'[1]1-СТ'!AC97+'[1]1-СТ'!AE97-'[1]2-ҮХХ'!AM100)</f>
        <v>0</v>
      </c>
    </row>
    <row r="93" spans="1:42">
      <c r="A93" s="238">
        <v>81</v>
      </c>
      <c r="B93" s="239" t="s">
        <v>438</v>
      </c>
      <c r="C93" s="240" t="s">
        <v>331</v>
      </c>
      <c r="D93" s="240" t="s">
        <v>309</v>
      </c>
      <c r="E93" s="241" t="s">
        <v>304</v>
      </c>
      <c r="F93" s="208">
        <v>120629459.37</v>
      </c>
      <c r="G93" s="243"/>
      <c r="H93" s="249"/>
      <c r="I93" s="243"/>
      <c r="J93" s="243"/>
      <c r="K93" s="243"/>
      <c r="L93" s="243"/>
      <c r="M93" s="243"/>
      <c r="N93" s="243"/>
      <c r="O93" s="243"/>
      <c r="P93" s="243"/>
      <c r="Q93" s="243"/>
      <c r="R93" s="243">
        <f t="shared" si="8"/>
        <v>0</v>
      </c>
      <c r="S93" s="243"/>
      <c r="T93" s="243"/>
      <c r="U93" s="243"/>
      <c r="V93" s="243"/>
      <c r="W93" s="243"/>
      <c r="X93" s="243"/>
      <c r="Y93" s="243">
        <f t="shared" si="10"/>
        <v>0</v>
      </c>
      <c r="Z93" s="243">
        <f t="shared" si="11"/>
        <v>0</v>
      </c>
      <c r="AA93" s="243"/>
      <c r="AB93" s="243"/>
      <c r="AC93" s="243"/>
      <c r="AD93" s="243"/>
      <c r="AE93" s="243"/>
      <c r="AF93" s="243"/>
      <c r="AG93" s="243"/>
      <c r="AH93" s="243">
        <f t="shared" si="9"/>
        <v>0</v>
      </c>
      <c r="AI93" s="243"/>
      <c r="AJ93" s="243">
        <f t="shared" si="12"/>
        <v>0</v>
      </c>
      <c r="AK93" s="245"/>
      <c r="AL93" s="245"/>
      <c r="AM93" s="246">
        <f t="shared" si="13"/>
        <v>120629459.37</v>
      </c>
      <c r="AN93" s="252">
        <v>120629459.37</v>
      </c>
      <c r="AO93" s="247">
        <f t="shared" si="14"/>
        <v>0</v>
      </c>
      <c r="AP93" s="247">
        <f>SUM('[1]1-СТ'!AA98+'[1]1-СТ'!AC98+'[1]1-СТ'!AE98-'[1]2-ҮХХ'!AM101)</f>
        <v>-0.2799992561340332</v>
      </c>
    </row>
    <row r="94" spans="1:42">
      <c r="A94" s="238">
        <v>82</v>
      </c>
      <c r="B94" s="239" t="s">
        <v>438</v>
      </c>
      <c r="C94" s="240" t="s">
        <v>331</v>
      </c>
      <c r="D94" s="240" t="s">
        <v>306</v>
      </c>
      <c r="E94" s="241" t="s">
        <v>304</v>
      </c>
      <c r="F94" s="208">
        <v>426361021.5</v>
      </c>
      <c r="G94" s="243"/>
      <c r="H94" s="249"/>
      <c r="I94" s="243"/>
      <c r="J94" s="243"/>
      <c r="K94" s="243"/>
      <c r="L94" s="243"/>
      <c r="M94" s="243"/>
      <c r="N94" s="243"/>
      <c r="O94" s="243"/>
      <c r="P94" s="243"/>
      <c r="Q94" s="243"/>
      <c r="R94" s="243">
        <f t="shared" si="8"/>
        <v>0</v>
      </c>
      <c r="S94" s="243"/>
      <c r="T94" s="243"/>
      <c r="U94" s="243"/>
      <c r="V94" s="243"/>
      <c r="W94" s="243"/>
      <c r="X94" s="243"/>
      <c r="Y94" s="243">
        <f t="shared" si="10"/>
        <v>0</v>
      </c>
      <c r="Z94" s="243">
        <f t="shared" si="11"/>
        <v>0</v>
      </c>
      <c r="AA94" s="243"/>
      <c r="AB94" s="243"/>
      <c r="AC94" s="243"/>
      <c r="AD94" s="243"/>
      <c r="AE94" s="243"/>
      <c r="AF94" s="243"/>
      <c r="AG94" s="243"/>
      <c r="AH94" s="243">
        <f t="shared" si="9"/>
        <v>0</v>
      </c>
      <c r="AI94" s="243"/>
      <c r="AJ94" s="243">
        <f t="shared" si="12"/>
        <v>0</v>
      </c>
      <c r="AK94" s="245"/>
      <c r="AL94" s="245"/>
      <c r="AM94" s="246">
        <f t="shared" si="13"/>
        <v>426361021.5</v>
      </c>
      <c r="AN94" s="252">
        <v>426361021.5</v>
      </c>
      <c r="AO94" s="247">
        <f t="shared" si="14"/>
        <v>0</v>
      </c>
      <c r="AP94" s="247">
        <f>SUM('[1]1-СТ'!AA99+'[1]1-СТ'!AC99+'[1]1-СТ'!AE99-'[1]2-ҮХХ'!AM102)</f>
        <v>0</v>
      </c>
    </row>
    <row r="95" spans="1:42">
      <c r="A95" s="238">
        <v>83</v>
      </c>
      <c r="B95" s="239" t="s">
        <v>438</v>
      </c>
      <c r="C95" s="240" t="s">
        <v>331</v>
      </c>
      <c r="D95" s="240" t="s">
        <v>450</v>
      </c>
      <c r="E95" s="241" t="s">
        <v>304</v>
      </c>
      <c r="F95" s="208">
        <v>3966000</v>
      </c>
      <c r="G95" s="243"/>
      <c r="H95" s="249"/>
      <c r="I95" s="243"/>
      <c r="J95" s="243"/>
      <c r="K95" s="243"/>
      <c r="L95" s="243"/>
      <c r="M95" s="243"/>
      <c r="N95" s="243"/>
      <c r="O95" s="243"/>
      <c r="P95" s="243"/>
      <c r="Q95" s="243"/>
      <c r="R95" s="243">
        <f t="shared" si="8"/>
        <v>0</v>
      </c>
      <c r="S95" s="243"/>
      <c r="T95" s="243"/>
      <c r="U95" s="243"/>
      <c r="V95" s="243"/>
      <c r="W95" s="243"/>
      <c r="X95" s="243"/>
      <c r="Y95" s="243">
        <f t="shared" si="10"/>
        <v>0</v>
      </c>
      <c r="Z95" s="243">
        <f t="shared" si="11"/>
        <v>0</v>
      </c>
      <c r="AA95" s="243"/>
      <c r="AB95" s="243"/>
      <c r="AC95" s="243"/>
      <c r="AD95" s="243"/>
      <c r="AE95" s="243"/>
      <c r="AF95" s="243"/>
      <c r="AG95" s="243"/>
      <c r="AH95" s="243">
        <f t="shared" si="9"/>
        <v>0</v>
      </c>
      <c r="AI95" s="243"/>
      <c r="AJ95" s="243">
        <f t="shared" si="12"/>
        <v>0</v>
      </c>
      <c r="AK95" s="245"/>
      <c r="AL95" s="245"/>
      <c r="AM95" s="246">
        <f t="shared" si="13"/>
        <v>3966000</v>
      </c>
      <c r="AN95" s="252">
        <v>3966000</v>
      </c>
      <c r="AO95" s="247">
        <f t="shared" si="14"/>
        <v>0</v>
      </c>
      <c r="AP95" s="247">
        <f>SUM('[1]1-СТ'!AA100+'[1]1-СТ'!AC100+'[1]1-СТ'!AE100-'[1]2-ҮХХ'!AM103)</f>
        <v>0</v>
      </c>
    </row>
    <row r="96" spans="1:42">
      <c r="A96" s="238">
        <v>84</v>
      </c>
      <c r="B96" s="239" t="s">
        <v>438</v>
      </c>
      <c r="C96" s="240" t="s">
        <v>331</v>
      </c>
      <c r="D96" s="240" t="s">
        <v>333</v>
      </c>
      <c r="E96" s="241" t="s">
        <v>304</v>
      </c>
      <c r="F96" s="266">
        <v>297780953</v>
      </c>
      <c r="G96" s="243"/>
      <c r="H96" s="249"/>
      <c r="I96" s="243"/>
      <c r="J96" s="243"/>
      <c r="K96" s="243"/>
      <c r="L96" s="243"/>
      <c r="M96" s="243"/>
      <c r="N96" s="243"/>
      <c r="O96" s="243"/>
      <c r="P96" s="243"/>
      <c r="Q96" s="243"/>
      <c r="R96" s="243">
        <f t="shared" si="8"/>
        <v>0</v>
      </c>
      <c r="S96" s="243"/>
      <c r="T96" s="243"/>
      <c r="U96" s="243"/>
      <c r="V96" s="243"/>
      <c r="W96" s="243"/>
      <c r="X96" s="243"/>
      <c r="Y96" s="243">
        <f t="shared" si="10"/>
        <v>0</v>
      </c>
      <c r="Z96" s="243">
        <f t="shared" si="11"/>
        <v>0</v>
      </c>
      <c r="AA96" s="243"/>
      <c r="AB96" s="243"/>
      <c r="AC96" s="243"/>
      <c r="AD96" s="243"/>
      <c r="AE96" s="243"/>
      <c r="AF96" s="243"/>
      <c r="AG96" s="243"/>
      <c r="AH96" s="243">
        <f t="shared" si="9"/>
        <v>0</v>
      </c>
      <c r="AI96" s="243"/>
      <c r="AJ96" s="243">
        <f t="shared" si="12"/>
        <v>0</v>
      </c>
      <c r="AK96" s="245"/>
      <c r="AL96" s="245"/>
      <c r="AM96" s="246">
        <f t="shared" si="13"/>
        <v>297780953</v>
      </c>
      <c r="AN96" s="267">
        <v>297780953</v>
      </c>
      <c r="AO96" s="247">
        <f t="shared" si="14"/>
        <v>0</v>
      </c>
      <c r="AP96" s="247">
        <f>SUM('[1]1-СТ'!AA101+'[1]1-СТ'!AC101+'[1]1-СТ'!AE101-'[1]2-ҮХХ'!AM104)</f>
        <v>0</v>
      </c>
    </row>
    <row r="97" spans="1:42">
      <c r="A97" s="238">
        <v>85</v>
      </c>
      <c r="B97" s="239" t="s">
        <v>438</v>
      </c>
      <c r="C97" s="260" t="s">
        <v>334</v>
      </c>
      <c r="D97" s="780" t="s">
        <v>305</v>
      </c>
      <c r="E97" s="241" t="s">
        <v>304</v>
      </c>
      <c r="F97" s="768">
        <v>2810000</v>
      </c>
      <c r="G97" s="243"/>
      <c r="H97" s="249"/>
      <c r="I97" s="243"/>
      <c r="J97" s="243"/>
      <c r="K97" s="243"/>
      <c r="L97" s="243"/>
      <c r="M97" s="243"/>
      <c r="N97" s="243"/>
      <c r="O97" s="243"/>
      <c r="P97" s="243"/>
      <c r="Q97" s="243"/>
      <c r="R97" s="243">
        <f t="shared" si="8"/>
        <v>0</v>
      </c>
      <c r="S97" s="243"/>
      <c r="T97" s="243"/>
      <c r="U97" s="243"/>
      <c r="V97" s="243"/>
      <c r="W97" s="243"/>
      <c r="X97" s="243"/>
      <c r="Y97" s="243">
        <f t="shared" si="10"/>
        <v>0</v>
      </c>
      <c r="Z97" s="243">
        <f t="shared" si="11"/>
        <v>0</v>
      </c>
      <c r="AA97" s="243"/>
      <c r="AB97" s="243"/>
      <c r="AC97" s="243"/>
      <c r="AD97" s="243"/>
      <c r="AE97" s="243"/>
      <c r="AF97" s="243"/>
      <c r="AG97" s="243"/>
      <c r="AH97" s="243">
        <f t="shared" si="9"/>
        <v>0</v>
      </c>
      <c r="AI97" s="243"/>
      <c r="AJ97" s="243">
        <f t="shared" si="12"/>
        <v>0</v>
      </c>
      <c r="AK97" s="245"/>
      <c r="AL97" s="245"/>
      <c r="AM97" s="246">
        <f t="shared" si="13"/>
        <v>2810000</v>
      </c>
      <c r="AN97" s="247">
        <v>4022864</v>
      </c>
      <c r="AO97" s="247">
        <f t="shared" si="14"/>
        <v>1212864</v>
      </c>
      <c r="AP97" s="247">
        <f>SUM('[1]1-СТ'!AA102+'[1]1-СТ'!AC102+'[1]1-СТ'!AE102-'[1]2-ҮХХ'!AM105)</f>
        <v>0</v>
      </c>
    </row>
    <row r="98" spans="1:42">
      <c r="A98" s="238">
        <v>86</v>
      </c>
      <c r="B98" s="239" t="s">
        <v>438</v>
      </c>
      <c r="C98" s="260" t="s">
        <v>334</v>
      </c>
      <c r="D98" s="781" t="s">
        <v>303</v>
      </c>
      <c r="E98" s="241" t="s">
        <v>304</v>
      </c>
      <c r="F98" s="768">
        <v>1014154249.71</v>
      </c>
      <c r="G98" s="243">
        <v>6165900</v>
      </c>
      <c r="H98" s="249">
        <v>33500000</v>
      </c>
      <c r="I98" s="243"/>
      <c r="J98" s="243"/>
      <c r="K98" s="243">
        <v>42250000</v>
      </c>
      <c r="L98" s="243"/>
      <c r="M98" s="243">
        <v>22697000</v>
      </c>
      <c r="N98" s="243"/>
      <c r="O98" s="243"/>
      <c r="P98" s="243">
        <v>5550000</v>
      </c>
      <c r="Q98" s="243">
        <v>138168973.28999999</v>
      </c>
      <c r="R98" s="243">
        <f t="shared" si="8"/>
        <v>248331873.28999999</v>
      </c>
      <c r="S98" s="243"/>
      <c r="T98" s="243"/>
      <c r="U98" s="243">
        <v>193645795</v>
      </c>
      <c r="V98" s="243"/>
      <c r="W98" s="243"/>
      <c r="X98" s="243"/>
      <c r="Y98" s="243">
        <f t="shared" si="10"/>
        <v>193645795</v>
      </c>
      <c r="Z98" s="243">
        <f t="shared" si="11"/>
        <v>441977668.28999996</v>
      </c>
      <c r="AA98" s="243">
        <v>5550000</v>
      </c>
      <c r="AB98" s="243"/>
      <c r="AC98" s="243">
        <v>33500000</v>
      </c>
      <c r="AD98" s="243">
        <v>8756000</v>
      </c>
      <c r="AE98" s="243">
        <v>199945795</v>
      </c>
      <c r="AF98" s="243"/>
      <c r="AG98" s="243"/>
      <c r="AH98" s="243">
        <f t="shared" si="9"/>
        <v>242201795</v>
      </c>
      <c r="AI98" s="243">
        <v>235077454.41</v>
      </c>
      <c r="AJ98" s="243">
        <f t="shared" si="12"/>
        <v>477279249.40999997</v>
      </c>
      <c r="AK98" s="245"/>
      <c r="AL98" s="245"/>
      <c r="AM98" s="770">
        <f t="shared" si="13"/>
        <v>978852668.59000003</v>
      </c>
      <c r="AN98" s="247">
        <v>1064369989.71</v>
      </c>
      <c r="AO98" s="247">
        <f t="shared" si="14"/>
        <v>50215740</v>
      </c>
      <c r="AP98" s="247">
        <f>SUM('[1]1-СТ'!AA103+'[1]1-СТ'!AC103+'[1]1-СТ'!AE103-'[1]2-ҮХХ'!AM106)</f>
        <v>0</v>
      </c>
    </row>
    <row r="99" spans="1:42">
      <c r="A99" s="238">
        <v>87</v>
      </c>
      <c r="B99" s="239" t="s">
        <v>438</v>
      </c>
      <c r="C99" s="240" t="s">
        <v>334</v>
      </c>
      <c r="D99" s="777" t="s">
        <v>309</v>
      </c>
      <c r="E99" s="241" t="s">
        <v>304</v>
      </c>
      <c r="F99" s="771">
        <v>143598943.30000001</v>
      </c>
      <c r="G99" s="243">
        <v>1133800</v>
      </c>
      <c r="H99" s="249"/>
      <c r="I99" s="243"/>
      <c r="J99" s="243"/>
      <c r="K99" s="243"/>
      <c r="L99" s="243"/>
      <c r="M99" s="243"/>
      <c r="N99" s="243"/>
      <c r="O99" s="243"/>
      <c r="P99" s="243"/>
      <c r="Q99" s="243">
        <v>19819178</v>
      </c>
      <c r="R99" s="243">
        <f t="shared" si="8"/>
        <v>20952978</v>
      </c>
      <c r="S99" s="243"/>
      <c r="T99" s="243">
        <v>5610080</v>
      </c>
      <c r="U99" s="243"/>
      <c r="V99" s="243"/>
      <c r="W99" s="243"/>
      <c r="X99" s="243">
        <v>455020</v>
      </c>
      <c r="Y99" s="243">
        <f t="shared" si="10"/>
        <v>6065100</v>
      </c>
      <c r="Z99" s="243">
        <f t="shared" si="11"/>
        <v>27018078</v>
      </c>
      <c r="AA99" s="243"/>
      <c r="AB99" s="243"/>
      <c r="AC99" s="243"/>
      <c r="AD99" s="243"/>
      <c r="AE99" s="243"/>
      <c r="AF99" s="243"/>
      <c r="AG99" s="243"/>
      <c r="AH99" s="243">
        <f t="shared" si="9"/>
        <v>0</v>
      </c>
      <c r="AI99" s="243"/>
      <c r="AJ99" s="243">
        <f t="shared" si="12"/>
        <v>0</v>
      </c>
      <c r="AK99" s="245"/>
      <c r="AL99" s="245"/>
      <c r="AM99" s="246">
        <f t="shared" si="13"/>
        <v>170617021.30000001</v>
      </c>
      <c r="AN99" s="247">
        <v>141707243.30000001</v>
      </c>
      <c r="AO99" s="247">
        <f t="shared" si="14"/>
        <v>-1891700</v>
      </c>
      <c r="AP99" s="247">
        <f>SUM('[1]1-СТ'!AA105+'[1]1-СТ'!AC105+'[1]1-СТ'!AE105-'[1]2-ҮХХ'!AM108)</f>
        <v>0</v>
      </c>
    </row>
    <row r="100" spans="1:42">
      <c r="A100" s="238">
        <v>88</v>
      </c>
      <c r="B100" s="239" t="s">
        <v>438</v>
      </c>
      <c r="C100" s="240" t="s">
        <v>334</v>
      </c>
      <c r="D100" s="779" t="s">
        <v>308</v>
      </c>
      <c r="E100" s="241" t="s">
        <v>304</v>
      </c>
      <c r="F100" s="769">
        <v>1605166755.75</v>
      </c>
      <c r="G100" s="243">
        <v>1130890</v>
      </c>
      <c r="H100" s="249"/>
      <c r="I100" s="243"/>
      <c r="J100" s="243"/>
      <c r="K100" s="243"/>
      <c r="L100" s="243"/>
      <c r="M100" s="243"/>
      <c r="N100" s="243"/>
      <c r="O100" s="243">
        <v>6193479.9500000002</v>
      </c>
      <c r="P100" s="243"/>
      <c r="Q100" s="243">
        <v>1304040003.53</v>
      </c>
      <c r="R100" s="243">
        <f t="shared" si="8"/>
        <v>1311364373.48</v>
      </c>
      <c r="S100" s="243"/>
      <c r="T100" s="243"/>
      <c r="U100" s="243">
        <v>16141194</v>
      </c>
      <c r="V100" s="243"/>
      <c r="W100" s="243"/>
      <c r="X100" s="243">
        <v>3885400</v>
      </c>
      <c r="Y100" s="243">
        <f t="shared" si="10"/>
        <v>20026594</v>
      </c>
      <c r="Z100" s="243">
        <f t="shared" si="11"/>
        <v>1331390967.48</v>
      </c>
      <c r="AA100" s="243"/>
      <c r="AB100" s="243"/>
      <c r="AC100" s="243"/>
      <c r="AD100" s="243"/>
      <c r="AE100" s="243">
        <v>16141194</v>
      </c>
      <c r="AF100" s="243"/>
      <c r="AG100" s="243"/>
      <c r="AH100" s="243">
        <f t="shared" si="9"/>
        <v>16141194</v>
      </c>
      <c r="AI100" s="243">
        <v>923941276.02999997</v>
      </c>
      <c r="AJ100" s="243">
        <f t="shared" si="12"/>
        <v>940082470.02999997</v>
      </c>
      <c r="AK100" s="245"/>
      <c r="AL100" s="245"/>
      <c r="AM100" s="246">
        <f t="shared" si="13"/>
        <v>1996475253.2</v>
      </c>
      <c r="AN100" s="252">
        <v>1503195540.8500001</v>
      </c>
      <c r="AO100" s="247">
        <f t="shared" si="14"/>
        <v>-101971214.89999986</v>
      </c>
      <c r="AP100" s="247">
        <f>SUM('[1]1-СТ'!AA106+'[1]1-СТ'!AC106+'[1]1-СТ'!AE106-'[1]2-ҮХХ'!AM109)</f>
        <v>0</v>
      </c>
    </row>
    <row r="101" spans="1:42">
      <c r="A101" s="238">
        <v>89</v>
      </c>
      <c r="B101" s="239" t="s">
        <v>438</v>
      </c>
      <c r="C101" s="240" t="s">
        <v>334</v>
      </c>
      <c r="D101" s="777" t="s">
        <v>451</v>
      </c>
      <c r="E101" s="241" t="s">
        <v>304</v>
      </c>
      <c r="F101" s="208">
        <v>202889050</v>
      </c>
      <c r="G101" s="243"/>
      <c r="H101" s="249"/>
      <c r="I101" s="243"/>
      <c r="J101" s="243"/>
      <c r="K101" s="243"/>
      <c r="L101" s="243"/>
      <c r="M101" s="243"/>
      <c r="N101" s="243"/>
      <c r="O101" s="243"/>
      <c r="P101" s="243"/>
      <c r="Q101" s="243"/>
      <c r="R101" s="243">
        <f t="shared" si="8"/>
        <v>0</v>
      </c>
      <c r="S101" s="243"/>
      <c r="T101" s="243"/>
      <c r="U101" s="243"/>
      <c r="V101" s="243"/>
      <c r="W101" s="243"/>
      <c r="X101" s="243"/>
      <c r="Y101" s="243">
        <f t="shared" si="10"/>
        <v>0</v>
      </c>
      <c r="Z101" s="243">
        <f t="shared" si="11"/>
        <v>0</v>
      </c>
      <c r="AA101" s="243"/>
      <c r="AB101" s="243"/>
      <c r="AC101" s="243"/>
      <c r="AD101" s="243"/>
      <c r="AE101" s="243"/>
      <c r="AF101" s="243"/>
      <c r="AG101" s="243"/>
      <c r="AH101" s="243">
        <f t="shared" si="9"/>
        <v>0</v>
      </c>
      <c r="AI101" s="243"/>
      <c r="AJ101" s="243">
        <f t="shared" si="12"/>
        <v>0</v>
      </c>
      <c r="AK101" s="245"/>
      <c r="AL101" s="245"/>
      <c r="AM101" s="246">
        <f t="shared" si="13"/>
        <v>202889050</v>
      </c>
      <c r="AN101" s="252">
        <v>202889050</v>
      </c>
      <c r="AO101" s="247">
        <f t="shared" si="14"/>
        <v>0</v>
      </c>
      <c r="AP101" s="247">
        <f>SUM('[1]1-СТ'!AA107+'[1]1-СТ'!AC107+'[1]1-СТ'!AE107-'[1]2-ҮХХ'!AM110)</f>
        <v>0</v>
      </c>
    </row>
    <row r="102" spans="1:42">
      <c r="A102" s="238">
        <v>90</v>
      </c>
      <c r="B102" s="239" t="s">
        <v>438</v>
      </c>
      <c r="C102" s="251" t="s">
        <v>334</v>
      </c>
      <c r="D102" s="776" t="s">
        <v>307</v>
      </c>
      <c r="E102" s="241" t="s">
        <v>304</v>
      </c>
      <c r="F102" s="771">
        <v>317572201.27999997</v>
      </c>
      <c r="G102" s="243">
        <v>2375000</v>
      </c>
      <c r="H102" s="249"/>
      <c r="I102" s="243"/>
      <c r="J102" s="243"/>
      <c r="K102" s="243">
        <v>49352775</v>
      </c>
      <c r="L102" s="243"/>
      <c r="M102" s="243"/>
      <c r="N102" s="243"/>
      <c r="O102" s="243"/>
      <c r="P102" s="243"/>
      <c r="Q102" s="243">
        <v>27406500.91</v>
      </c>
      <c r="R102" s="243">
        <f t="shared" si="8"/>
        <v>79134275.909999996</v>
      </c>
      <c r="S102" s="243"/>
      <c r="T102" s="243"/>
      <c r="U102" s="243">
        <v>27305514.5</v>
      </c>
      <c r="V102" s="243"/>
      <c r="W102" s="243"/>
      <c r="X102" s="243"/>
      <c r="Y102" s="243">
        <f t="shared" si="10"/>
        <v>27305514.5</v>
      </c>
      <c r="Z102" s="243">
        <f t="shared" si="11"/>
        <v>106439790.41</v>
      </c>
      <c r="AA102" s="243"/>
      <c r="AB102" s="243"/>
      <c r="AC102" s="243"/>
      <c r="AD102" s="243"/>
      <c r="AE102" s="243">
        <v>27305514.5</v>
      </c>
      <c r="AF102" s="243"/>
      <c r="AG102" s="243"/>
      <c r="AH102" s="243">
        <f t="shared" si="9"/>
        <v>27305514.5</v>
      </c>
      <c r="AI102" s="243">
        <v>150099831.88</v>
      </c>
      <c r="AJ102" s="243">
        <f t="shared" si="12"/>
        <v>177405346.38</v>
      </c>
      <c r="AK102" s="245"/>
      <c r="AL102" s="245"/>
      <c r="AM102" s="770">
        <f t="shared" si="13"/>
        <v>246606645.30999994</v>
      </c>
      <c r="AN102" s="252">
        <v>313541167.77999997</v>
      </c>
      <c r="AO102" s="247">
        <f t="shared" si="14"/>
        <v>-4031033.5</v>
      </c>
      <c r="AP102" s="247">
        <f>SUM('[1]1-СТ'!AA108+'[1]1-СТ'!AC108+'[1]1-СТ'!AE108-'[1]2-ҮХХ'!AM111)</f>
        <v>0</v>
      </c>
    </row>
    <row r="103" spans="1:42">
      <c r="A103" s="238">
        <v>91</v>
      </c>
      <c r="B103" s="239" t="s">
        <v>438</v>
      </c>
      <c r="C103" s="240" t="s">
        <v>334</v>
      </c>
      <c r="D103" s="777" t="s">
        <v>306</v>
      </c>
      <c r="E103" s="241" t="s">
        <v>304</v>
      </c>
      <c r="F103" s="771">
        <v>827929598.73000002</v>
      </c>
      <c r="G103" s="243"/>
      <c r="H103" s="249">
        <v>29736434</v>
      </c>
      <c r="I103" s="243"/>
      <c r="J103" s="243"/>
      <c r="K103" s="243"/>
      <c r="L103" s="243"/>
      <c r="M103" s="243"/>
      <c r="N103" s="243"/>
      <c r="O103" s="243"/>
      <c r="P103" s="243">
        <v>1950000</v>
      </c>
      <c r="Q103" s="243">
        <v>134343756.93000001</v>
      </c>
      <c r="R103" s="243">
        <f t="shared" si="8"/>
        <v>166030190.93000001</v>
      </c>
      <c r="S103" s="243"/>
      <c r="T103" s="243"/>
      <c r="U103" s="243">
        <v>1500000</v>
      </c>
      <c r="V103" s="243"/>
      <c r="W103" s="243"/>
      <c r="X103" s="243"/>
      <c r="Y103" s="243">
        <f t="shared" si="10"/>
        <v>1500000</v>
      </c>
      <c r="Z103" s="243">
        <f t="shared" si="11"/>
        <v>167530190.93000001</v>
      </c>
      <c r="AA103" s="243"/>
      <c r="AB103" s="243"/>
      <c r="AC103" s="243"/>
      <c r="AD103" s="243">
        <v>4910000</v>
      </c>
      <c r="AE103" s="243">
        <v>1500000</v>
      </c>
      <c r="AF103" s="243"/>
      <c r="AG103" s="243"/>
      <c r="AH103" s="243">
        <f t="shared" si="9"/>
        <v>6410000</v>
      </c>
      <c r="AI103" s="243">
        <v>132439699.93000001</v>
      </c>
      <c r="AJ103" s="243">
        <f t="shared" si="12"/>
        <v>138849699.93000001</v>
      </c>
      <c r="AK103" s="245"/>
      <c r="AL103" s="245"/>
      <c r="AM103" s="770">
        <f t="shared" si="13"/>
        <v>856610089.73000002</v>
      </c>
      <c r="AN103" s="252">
        <v>833191183.27999997</v>
      </c>
      <c r="AO103" s="247">
        <f t="shared" si="14"/>
        <v>5261584.5499999523</v>
      </c>
      <c r="AP103" s="247">
        <f>SUM('[1]1-СТ'!AA109+'[1]1-СТ'!AC109+'[1]1-СТ'!AE109-'[1]2-ҮХХ'!AM112)</f>
        <v>0</v>
      </c>
    </row>
    <row r="104" spans="1:42">
      <c r="A104" s="238">
        <v>92</v>
      </c>
      <c r="B104" s="239" t="s">
        <v>438</v>
      </c>
      <c r="C104" s="240" t="s">
        <v>334</v>
      </c>
      <c r="D104" s="240" t="s">
        <v>452</v>
      </c>
      <c r="E104" s="241" t="s">
        <v>304</v>
      </c>
      <c r="F104" s="208">
        <v>7385110</v>
      </c>
      <c r="G104" s="243"/>
      <c r="H104" s="249"/>
      <c r="I104" s="243"/>
      <c r="J104" s="243"/>
      <c r="K104" s="243"/>
      <c r="L104" s="243"/>
      <c r="M104" s="243"/>
      <c r="N104" s="243"/>
      <c r="O104" s="243"/>
      <c r="P104" s="243"/>
      <c r="Q104" s="243"/>
      <c r="R104" s="243">
        <f t="shared" si="8"/>
        <v>0</v>
      </c>
      <c r="S104" s="243"/>
      <c r="T104" s="243"/>
      <c r="U104" s="243"/>
      <c r="V104" s="243"/>
      <c r="W104" s="243"/>
      <c r="X104" s="243"/>
      <c r="Y104" s="243">
        <f t="shared" si="10"/>
        <v>0</v>
      </c>
      <c r="Z104" s="243">
        <f t="shared" si="11"/>
        <v>0</v>
      </c>
      <c r="AA104" s="243"/>
      <c r="AB104" s="243"/>
      <c r="AC104" s="243">
        <v>7385110</v>
      </c>
      <c r="AD104" s="243"/>
      <c r="AE104" s="243"/>
      <c r="AF104" s="243"/>
      <c r="AG104" s="243"/>
      <c r="AH104" s="243">
        <f t="shared" si="9"/>
        <v>7385110</v>
      </c>
      <c r="AI104" s="243"/>
      <c r="AJ104" s="243">
        <f t="shared" si="12"/>
        <v>7385110</v>
      </c>
      <c r="AK104" s="245"/>
      <c r="AL104" s="245"/>
      <c r="AM104" s="246">
        <f t="shared" si="13"/>
        <v>0</v>
      </c>
      <c r="AN104" s="252">
        <v>7385110</v>
      </c>
      <c r="AO104" s="247">
        <f t="shared" si="14"/>
        <v>0</v>
      </c>
      <c r="AP104" s="247">
        <f>SUM('[1]1-СТ'!AA110+'[1]1-СТ'!AC110+'[1]1-СТ'!AE110-'[1]2-ҮХХ'!AM113)</f>
        <v>0</v>
      </c>
    </row>
    <row r="105" spans="1:42">
      <c r="A105" s="238">
        <v>93</v>
      </c>
      <c r="B105" s="239" t="s">
        <v>438</v>
      </c>
      <c r="C105" s="240" t="s">
        <v>337</v>
      </c>
      <c r="D105" s="240" t="s">
        <v>303</v>
      </c>
      <c r="E105" s="241" t="s">
        <v>304</v>
      </c>
      <c r="F105" s="208">
        <v>2838636376</v>
      </c>
      <c r="G105" s="243"/>
      <c r="H105" s="249"/>
      <c r="I105" s="243"/>
      <c r="J105" s="243"/>
      <c r="K105" s="243"/>
      <c r="L105" s="243"/>
      <c r="M105" s="243"/>
      <c r="N105" s="243"/>
      <c r="O105" s="243"/>
      <c r="P105" s="243"/>
      <c r="Q105" s="194"/>
      <c r="R105" s="243">
        <f t="shared" si="8"/>
        <v>0</v>
      </c>
      <c r="S105" s="243"/>
      <c r="T105" s="243"/>
      <c r="U105" s="243"/>
      <c r="V105" s="243"/>
      <c r="W105" s="243"/>
      <c r="X105" s="243"/>
      <c r="Y105" s="243">
        <f t="shared" si="10"/>
        <v>0</v>
      </c>
      <c r="Z105" s="243">
        <f t="shared" si="11"/>
        <v>0</v>
      </c>
      <c r="AA105" s="243"/>
      <c r="AB105" s="243"/>
      <c r="AC105" s="243"/>
      <c r="AD105" s="194"/>
      <c r="AE105" s="243"/>
      <c r="AF105" s="243"/>
      <c r="AG105" s="243"/>
      <c r="AH105" s="243">
        <f t="shared" si="9"/>
        <v>0</v>
      </c>
      <c r="AI105" s="243"/>
      <c r="AJ105" s="243">
        <f t="shared" si="12"/>
        <v>0</v>
      </c>
      <c r="AK105" s="245"/>
      <c r="AL105" s="245"/>
      <c r="AM105" s="246">
        <f t="shared" si="13"/>
        <v>2838636376</v>
      </c>
      <c r="AN105" s="247">
        <v>2838636376</v>
      </c>
      <c r="AO105" s="247">
        <f t="shared" si="14"/>
        <v>0</v>
      </c>
      <c r="AP105" s="247">
        <f>SUM('[1]1-СТ'!AA111+'[1]1-СТ'!AC111+'[1]1-СТ'!AE111-'[1]2-ҮХХ'!AM114)</f>
        <v>0</v>
      </c>
    </row>
    <row r="106" spans="1:42">
      <c r="A106" s="238">
        <v>94</v>
      </c>
      <c r="B106" s="239" t="s">
        <v>438</v>
      </c>
      <c r="C106" s="240" t="s">
        <v>337</v>
      </c>
      <c r="D106" s="240" t="s">
        <v>305</v>
      </c>
      <c r="E106" s="241" t="s">
        <v>304</v>
      </c>
      <c r="F106" s="208">
        <v>3804278</v>
      </c>
      <c r="G106" s="243"/>
      <c r="H106" s="249"/>
      <c r="I106" s="243"/>
      <c r="J106" s="243"/>
      <c r="K106" s="243"/>
      <c r="L106" s="243"/>
      <c r="M106" s="243"/>
      <c r="N106" s="243"/>
      <c r="O106" s="243"/>
      <c r="P106" s="243"/>
      <c r="Q106" s="243"/>
      <c r="R106" s="243">
        <f t="shared" si="8"/>
        <v>0</v>
      </c>
      <c r="S106" s="243"/>
      <c r="T106" s="243"/>
      <c r="U106" s="243"/>
      <c r="V106" s="243"/>
      <c r="W106" s="243"/>
      <c r="X106" s="243"/>
      <c r="Y106" s="243">
        <f t="shared" si="10"/>
        <v>0</v>
      </c>
      <c r="Z106" s="243">
        <f t="shared" si="11"/>
        <v>0</v>
      </c>
      <c r="AA106" s="243"/>
      <c r="AB106" s="243"/>
      <c r="AC106" s="243"/>
      <c r="AD106" s="243"/>
      <c r="AE106" s="243"/>
      <c r="AF106" s="243"/>
      <c r="AG106" s="243"/>
      <c r="AH106" s="243">
        <f t="shared" si="9"/>
        <v>0</v>
      </c>
      <c r="AI106" s="243"/>
      <c r="AJ106" s="243">
        <f t="shared" si="12"/>
        <v>0</v>
      </c>
      <c r="AK106" s="245"/>
      <c r="AL106" s="245"/>
      <c r="AM106" s="246">
        <f t="shared" si="13"/>
        <v>3804278</v>
      </c>
      <c r="AN106" s="247">
        <v>3804278</v>
      </c>
      <c r="AO106" s="247">
        <f t="shared" si="14"/>
        <v>0</v>
      </c>
      <c r="AP106" s="247">
        <f>SUM('[1]1-СТ'!AA112+'[1]1-СТ'!AC112+'[1]1-СТ'!AE112-'[1]2-ҮХХ'!AM115)</f>
        <v>0</v>
      </c>
    </row>
    <row r="107" spans="1:42">
      <c r="A107" s="238">
        <v>95</v>
      </c>
      <c r="B107" s="239" t="s">
        <v>438</v>
      </c>
      <c r="C107" s="251" t="s">
        <v>337</v>
      </c>
      <c r="D107" s="251" t="s">
        <v>308</v>
      </c>
      <c r="E107" s="241" t="s">
        <v>304</v>
      </c>
      <c r="F107" s="208">
        <v>1649900689.6800001</v>
      </c>
      <c r="G107" s="243"/>
      <c r="H107" s="249"/>
      <c r="I107" s="243"/>
      <c r="J107" s="243"/>
      <c r="K107" s="243"/>
      <c r="L107" s="243"/>
      <c r="M107" s="243"/>
      <c r="N107" s="243"/>
      <c r="O107" s="243"/>
      <c r="P107" s="243"/>
      <c r="Q107" s="243"/>
      <c r="R107" s="243">
        <f t="shared" si="8"/>
        <v>0</v>
      </c>
      <c r="S107" s="243"/>
      <c r="T107" s="243"/>
      <c r="U107" s="243"/>
      <c r="V107" s="243"/>
      <c r="W107" s="243"/>
      <c r="X107" s="243"/>
      <c r="Y107" s="243">
        <f t="shared" si="10"/>
        <v>0</v>
      </c>
      <c r="Z107" s="243">
        <f t="shared" si="11"/>
        <v>0</v>
      </c>
      <c r="AA107" s="243"/>
      <c r="AB107" s="243"/>
      <c r="AC107" s="243"/>
      <c r="AD107" s="243"/>
      <c r="AE107" s="243"/>
      <c r="AF107" s="243"/>
      <c r="AG107" s="243"/>
      <c r="AH107" s="243">
        <f t="shared" si="9"/>
        <v>0</v>
      </c>
      <c r="AI107" s="243"/>
      <c r="AJ107" s="243">
        <f t="shared" si="12"/>
        <v>0</v>
      </c>
      <c r="AK107" s="245"/>
      <c r="AL107" s="245"/>
      <c r="AM107" s="246">
        <f t="shared" si="13"/>
        <v>1649900689.6800001</v>
      </c>
      <c r="AN107" s="252">
        <v>1649900689.6800001</v>
      </c>
      <c r="AO107" s="247">
        <f t="shared" si="14"/>
        <v>0</v>
      </c>
      <c r="AP107" s="247">
        <f>SUM('[1]1-СТ'!AA113+'[1]1-СТ'!AC113+'[1]1-СТ'!AE113-'[1]2-ҮХХ'!AM116)</f>
        <v>0</v>
      </c>
    </row>
    <row r="108" spans="1:42">
      <c r="A108" s="238">
        <v>96</v>
      </c>
      <c r="B108" s="239" t="s">
        <v>438</v>
      </c>
      <c r="C108" s="240" t="s">
        <v>337</v>
      </c>
      <c r="D108" s="240" t="s">
        <v>306</v>
      </c>
      <c r="E108" s="241" t="s">
        <v>304</v>
      </c>
      <c r="F108" s="208">
        <v>1650615105</v>
      </c>
      <c r="G108" s="243"/>
      <c r="H108" s="243"/>
      <c r="I108" s="243"/>
      <c r="J108" s="243"/>
      <c r="K108" s="243"/>
      <c r="L108" s="243"/>
      <c r="M108" s="243"/>
      <c r="N108" s="243"/>
      <c r="O108" s="243"/>
      <c r="P108" s="243"/>
      <c r="Q108" s="243"/>
      <c r="R108" s="243">
        <f t="shared" si="8"/>
        <v>0</v>
      </c>
      <c r="S108" s="243"/>
      <c r="T108" s="243"/>
      <c r="U108" s="243"/>
      <c r="V108" s="243"/>
      <c r="W108" s="243"/>
      <c r="X108" s="243"/>
      <c r="Y108" s="243">
        <f t="shared" si="10"/>
        <v>0</v>
      </c>
      <c r="Z108" s="243">
        <f t="shared" si="11"/>
        <v>0</v>
      </c>
      <c r="AA108" s="243"/>
      <c r="AB108" s="243"/>
      <c r="AC108" s="243"/>
      <c r="AD108" s="243"/>
      <c r="AE108" s="243"/>
      <c r="AF108" s="243"/>
      <c r="AG108" s="243"/>
      <c r="AH108" s="243">
        <f t="shared" si="9"/>
        <v>0</v>
      </c>
      <c r="AI108" s="243"/>
      <c r="AJ108" s="243">
        <f t="shared" si="12"/>
        <v>0</v>
      </c>
      <c r="AK108" s="245"/>
      <c r="AL108" s="245"/>
      <c r="AM108" s="246">
        <f t="shared" si="13"/>
        <v>1650615105</v>
      </c>
      <c r="AN108" s="252">
        <v>1650615105</v>
      </c>
      <c r="AO108" s="247">
        <f t="shared" si="14"/>
        <v>0</v>
      </c>
      <c r="AP108" s="247">
        <f>SUM('[1]1-СТ'!AA114+'[1]1-СТ'!AC114+'[1]1-СТ'!AE114-'[1]2-ҮХХ'!AM117)</f>
        <v>0</v>
      </c>
    </row>
    <row r="109" spans="1:42">
      <c r="A109" s="238">
        <v>97</v>
      </c>
      <c r="B109" s="239" t="s">
        <v>438</v>
      </c>
      <c r="C109" s="251" t="s">
        <v>337</v>
      </c>
      <c r="D109" s="251" t="s">
        <v>307</v>
      </c>
      <c r="E109" s="241" t="s">
        <v>304</v>
      </c>
      <c r="F109" s="208">
        <v>299471492</v>
      </c>
      <c r="G109" s="243"/>
      <c r="H109" s="249"/>
      <c r="I109" s="243"/>
      <c r="J109" s="243"/>
      <c r="K109" s="243"/>
      <c r="L109" s="243"/>
      <c r="M109" s="243"/>
      <c r="N109" s="243"/>
      <c r="O109" s="243"/>
      <c r="P109" s="243"/>
      <c r="Q109" s="243"/>
      <c r="R109" s="243">
        <f t="shared" si="8"/>
        <v>0</v>
      </c>
      <c r="S109" s="243"/>
      <c r="T109" s="243"/>
      <c r="U109" s="243"/>
      <c r="V109" s="243"/>
      <c r="W109" s="243"/>
      <c r="X109" s="243"/>
      <c r="Y109" s="243">
        <f t="shared" si="10"/>
        <v>0</v>
      </c>
      <c r="Z109" s="243">
        <f t="shared" si="11"/>
        <v>0</v>
      </c>
      <c r="AA109" s="243"/>
      <c r="AB109" s="243"/>
      <c r="AC109" s="243"/>
      <c r="AD109" s="243"/>
      <c r="AE109" s="243"/>
      <c r="AF109" s="243"/>
      <c r="AG109" s="243"/>
      <c r="AH109" s="243">
        <f t="shared" si="9"/>
        <v>0</v>
      </c>
      <c r="AI109" s="243"/>
      <c r="AJ109" s="243">
        <f t="shared" si="12"/>
        <v>0</v>
      </c>
      <c r="AK109" s="245"/>
      <c r="AL109" s="245"/>
      <c r="AM109" s="246">
        <f t="shared" si="13"/>
        <v>299471492</v>
      </c>
      <c r="AN109" s="252">
        <v>299471492</v>
      </c>
      <c r="AO109" s="247">
        <f t="shared" si="14"/>
        <v>0</v>
      </c>
      <c r="AP109" s="247">
        <f>SUM('[1]1-СТ'!AA115+'[1]1-СТ'!AC115+'[1]1-СТ'!AE115-'[1]2-ҮХХ'!AM118)</f>
        <v>2.384185791015625E-7</v>
      </c>
    </row>
    <row r="110" spans="1:42">
      <c r="A110" s="238">
        <v>98</v>
      </c>
      <c r="B110" s="239" t="s">
        <v>438</v>
      </c>
      <c r="C110" s="240" t="s">
        <v>337</v>
      </c>
      <c r="D110" s="240" t="s">
        <v>309</v>
      </c>
      <c r="E110" s="241" t="s">
        <v>304</v>
      </c>
      <c r="F110" s="208">
        <v>213444328.87</v>
      </c>
      <c r="G110" s="243"/>
      <c r="H110" s="249"/>
      <c r="I110" s="243"/>
      <c r="J110" s="243"/>
      <c r="K110" s="243"/>
      <c r="L110" s="243"/>
      <c r="M110" s="243"/>
      <c r="N110" s="243"/>
      <c r="O110" s="243"/>
      <c r="P110" s="243"/>
      <c r="Q110" s="243"/>
      <c r="R110" s="243">
        <f t="shared" si="8"/>
        <v>0</v>
      </c>
      <c r="S110" s="243"/>
      <c r="T110" s="243"/>
      <c r="U110" s="243"/>
      <c r="V110" s="243"/>
      <c r="W110" s="243"/>
      <c r="X110" s="243"/>
      <c r="Y110" s="243">
        <f t="shared" si="10"/>
        <v>0</v>
      </c>
      <c r="Z110" s="243">
        <f t="shared" si="11"/>
        <v>0</v>
      </c>
      <c r="AA110" s="243"/>
      <c r="AB110" s="243"/>
      <c r="AC110" s="243"/>
      <c r="AD110" s="243"/>
      <c r="AE110" s="243"/>
      <c r="AF110" s="243"/>
      <c r="AG110" s="243"/>
      <c r="AH110" s="243">
        <f t="shared" si="9"/>
        <v>0</v>
      </c>
      <c r="AI110" s="243"/>
      <c r="AJ110" s="243">
        <f t="shared" si="12"/>
        <v>0</v>
      </c>
      <c r="AK110" s="245"/>
      <c r="AL110" s="245"/>
      <c r="AM110" s="246">
        <f t="shared" si="13"/>
        <v>213444328.87</v>
      </c>
      <c r="AN110" s="252">
        <v>213444328.87</v>
      </c>
      <c r="AO110" s="247">
        <f t="shared" si="14"/>
        <v>0</v>
      </c>
      <c r="AP110" s="247">
        <f>SUM('[1]1-СТ'!AA116+'[1]1-СТ'!AC116+'[1]1-СТ'!AE116-'[1]2-ҮХХ'!AM119)</f>
        <v>0</v>
      </c>
    </row>
    <row r="111" spans="1:42">
      <c r="A111" s="238">
        <v>99</v>
      </c>
      <c r="B111" s="239" t="s">
        <v>438</v>
      </c>
      <c r="C111" s="240" t="s">
        <v>337</v>
      </c>
      <c r="D111" s="240" t="s">
        <v>339</v>
      </c>
      <c r="E111" s="241" t="s">
        <v>304</v>
      </c>
      <c r="F111" s="208">
        <v>1249000</v>
      </c>
      <c r="G111" s="243"/>
      <c r="H111" s="249"/>
      <c r="I111" s="243"/>
      <c r="J111" s="243"/>
      <c r="K111" s="243"/>
      <c r="L111" s="243"/>
      <c r="M111" s="243"/>
      <c r="N111" s="243"/>
      <c r="O111" s="243"/>
      <c r="P111" s="243"/>
      <c r="Q111" s="243"/>
      <c r="R111" s="243">
        <f t="shared" si="8"/>
        <v>0</v>
      </c>
      <c r="S111" s="243"/>
      <c r="T111" s="243"/>
      <c r="U111" s="243"/>
      <c r="V111" s="243"/>
      <c r="W111" s="243"/>
      <c r="X111" s="243"/>
      <c r="Y111" s="243">
        <f t="shared" si="10"/>
        <v>0</v>
      </c>
      <c r="Z111" s="243">
        <f t="shared" si="11"/>
        <v>0</v>
      </c>
      <c r="AA111" s="243"/>
      <c r="AB111" s="243"/>
      <c r="AC111" s="243"/>
      <c r="AD111" s="243"/>
      <c r="AE111" s="243"/>
      <c r="AF111" s="243"/>
      <c r="AG111" s="243"/>
      <c r="AH111" s="243">
        <f t="shared" si="9"/>
        <v>0</v>
      </c>
      <c r="AI111" s="243"/>
      <c r="AJ111" s="243">
        <f t="shared" si="12"/>
        <v>0</v>
      </c>
      <c r="AK111" s="245"/>
      <c r="AL111" s="245"/>
      <c r="AM111" s="246">
        <f t="shared" si="13"/>
        <v>1249000</v>
      </c>
      <c r="AN111" s="252">
        <v>1249000</v>
      </c>
      <c r="AO111" s="247">
        <f t="shared" si="14"/>
        <v>0</v>
      </c>
      <c r="AP111" s="247">
        <f>SUM('[1]1-СТ'!AA117+'[1]1-СТ'!AC117+'[1]1-СТ'!AE117-'[1]2-ҮХХ'!AM120)</f>
        <v>0</v>
      </c>
    </row>
    <row r="112" spans="1:42">
      <c r="A112" s="238">
        <v>100</v>
      </c>
      <c r="B112" s="239" t="s">
        <v>438</v>
      </c>
      <c r="C112" s="240" t="s">
        <v>337</v>
      </c>
      <c r="D112" s="240" t="s">
        <v>340</v>
      </c>
      <c r="E112" s="241" t="s">
        <v>304</v>
      </c>
      <c r="F112" s="208">
        <v>260275973</v>
      </c>
      <c r="G112" s="243"/>
      <c r="H112" s="249"/>
      <c r="I112" s="243"/>
      <c r="J112" s="243"/>
      <c r="K112" s="243"/>
      <c r="L112" s="243"/>
      <c r="M112" s="243"/>
      <c r="N112" s="243"/>
      <c r="O112" s="243"/>
      <c r="P112" s="243"/>
      <c r="Q112" s="243"/>
      <c r="R112" s="243">
        <f t="shared" si="8"/>
        <v>0</v>
      </c>
      <c r="S112" s="243"/>
      <c r="T112" s="243"/>
      <c r="U112" s="243"/>
      <c r="V112" s="243"/>
      <c r="W112" s="243"/>
      <c r="X112" s="243"/>
      <c r="Y112" s="243">
        <f t="shared" si="10"/>
        <v>0</v>
      </c>
      <c r="Z112" s="243">
        <f t="shared" si="11"/>
        <v>0</v>
      </c>
      <c r="AA112" s="243"/>
      <c r="AB112" s="243"/>
      <c r="AC112" s="243"/>
      <c r="AD112" s="243"/>
      <c r="AE112" s="243"/>
      <c r="AF112" s="243"/>
      <c r="AG112" s="243"/>
      <c r="AH112" s="243">
        <f t="shared" si="9"/>
        <v>0</v>
      </c>
      <c r="AI112" s="243"/>
      <c r="AJ112" s="243">
        <f t="shared" si="12"/>
        <v>0</v>
      </c>
      <c r="AK112" s="245"/>
      <c r="AL112" s="245"/>
      <c r="AM112" s="246">
        <f t="shared" si="13"/>
        <v>260275973</v>
      </c>
      <c r="AN112" s="252">
        <v>260275973</v>
      </c>
      <c r="AO112" s="247">
        <f t="shared" si="14"/>
        <v>0</v>
      </c>
      <c r="AP112" s="247">
        <f>SUM('[1]1-СТ'!AA118+'[1]1-СТ'!AC118+'[1]1-СТ'!AE118-'[1]2-ҮХХ'!AM121)</f>
        <v>0</v>
      </c>
    </row>
    <row r="113" spans="1:42">
      <c r="A113" s="238">
        <v>101</v>
      </c>
      <c r="B113" s="239" t="s">
        <v>438</v>
      </c>
      <c r="C113" s="240" t="s">
        <v>342</v>
      </c>
      <c r="D113" s="240" t="s">
        <v>303</v>
      </c>
      <c r="E113" s="241" t="s">
        <v>304</v>
      </c>
      <c r="F113" s="208">
        <v>1135574757</v>
      </c>
      <c r="G113" s="243"/>
      <c r="H113" s="249"/>
      <c r="I113" s="243"/>
      <c r="J113" s="243"/>
      <c r="K113" s="243"/>
      <c r="L113" s="243"/>
      <c r="M113" s="243"/>
      <c r="N113" s="243"/>
      <c r="O113" s="243"/>
      <c r="P113" s="243"/>
      <c r="Q113" s="243"/>
      <c r="R113" s="243">
        <f t="shared" si="8"/>
        <v>0</v>
      </c>
      <c r="S113" s="243"/>
      <c r="T113" s="243"/>
      <c r="U113" s="243"/>
      <c r="V113" s="243"/>
      <c r="W113" s="243"/>
      <c r="X113" s="243"/>
      <c r="Y113" s="243">
        <f t="shared" si="10"/>
        <v>0</v>
      </c>
      <c r="Z113" s="243">
        <f t="shared" si="11"/>
        <v>0</v>
      </c>
      <c r="AA113" s="243"/>
      <c r="AB113" s="243"/>
      <c r="AC113" s="243"/>
      <c r="AD113" s="243"/>
      <c r="AE113" s="243"/>
      <c r="AF113" s="243"/>
      <c r="AG113" s="243"/>
      <c r="AH113" s="243">
        <f t="shared" si="9"/>
        <v>0</v>
      </c>
      <c r="AI113" s="243"/>
      <c r="AJ113" s="243">
        <f t="shared" si="12"/>
        <v>0</v>
      </c>
      <c r="AK113" s="245"/>
      <c r="AL113" s="245"/>
      <c r="AM113" s="246">
        <f t="shared" si="13"/>
        <v>1135574757</v>
      </c>
      <c r="AN113" s="247">
        <v>1135574757</v>
      </c>
      <c r="AO113" s="247">
        <f t="shared" si="14"/>
        <v>0</v>
      </c>
      <c r="AP113" s="247">
        <f>SUM('[1]1-СТ'!AA119+'[1]1-СТ'!AC119+'[1]1-СТ'!AE119-'[1]2-ҮХХ'!AM122)</f>
        <v>0</v>
      </c>
    </row>
    <row r="114" spans="1:42">
      <c r="A114" s="238">
        <v>102</v>
      </c>
      <c r="B114" s="239" t="s">
        <v>438</v>
      </c>
      <c r="C114" s="240" t="s">
        <v>342</v>
      </c>
      <c r="D114" s="240" t="s">
        <v>305</v>
      </c>
      <c r="E114" s="241" t="s">
        <v>304</v>
      </c>
      <c r="F114" s="208">
        <v>6288100</v>
      </c>
      <c r="G114" s="243"/>
      <c r="H114" s="249"/>
      <c r="I114" s="243"/>
      <c r="J114" s="243"/>
      <c r="K114" s="243"/>
      <c r="L114" s="243"/>
      <c r="M114" s="243"/>
      <c r="N114" s="243"/>
      <c r="O114" s="243"/>
      <c r="P114" s="243"/>
      <c r="Q114" s="243"/>
      <c r="R114" s="243">
        <f t="shared" si="8"/>
        <v>0</v>
      </c>
      <c r="S114" s="243"/>
      <c r="T114" s="243"/>
      <c r="U114" s="243"/>
      <c r="V114" s="243"/>
      <c r="W114" s="243"/>
      <c r="X114" s="243"/>
      <c r="Y114" s="243">
        <f t="shared" si="10"/>
        <v>0</v>
      </c>
      <c r="Z114" s="243">
        <f t="shared" si="11"/>
        <v>0</v>
      </c>
      <c r="AA114" s="243"/>
      <c r="AB114" s="243"/>
      <c r="AC114" s="243"/>
      <c r="AD114" s="243"/>
      <c r="AE114" s="243"/>
      <c r="AF114" s="243"/>
      <c r="AG114" s="243"/>
      <c r="AH114" s="243">
        <f t="shared" si="9"/>
        <v>0</v>
      </c>
      <c r="AI114" s="243"/>
      <c r="AJ114" s="243">
        <f t="shared" si="12"/>
        <v>0</v>
      </c>
      <c r="AK114" s="245"/>
      <c r="AL114" s="245"/>
      <c r="AM114" s="246">
        <f t="shared" si="13"/>
        <v>6288100</v>
      </c>
      <c r="AN114" s="247">
        <v>6288100</v>
      </c>
      <c r="AO114" s="247">
        <f t="shared" si="14"/>
        <v>0</v>
      </c>
      <c r="AP114" s="247">
        <f>SUM('[1]1-СТ'!AA121+'[1]1-СТ'!AC121+'[1]1-СТ'!AE121-'[1]2-ҮХХ'!AM124)</f>
        <v>0</v>
      </c>
    </row>
    <row r="115" spans="1:42">
      <c r="A115" s="238">
        <v>103</v>
      </c>
      <c r="B115" s="239" t="s">
        <v>438</v>
      </c>
      <c r="C115" s="240" t="s">
        <v>342</v>
      </c>
      <c r="D115" s="240" t="s">
        <v>308</v>
      </c>
      <c r="E115" s="241" t="s">
        <v>304</v>
      </c>
      <c r="F115" s="208">
        <v>1303239647.5</v>
      </c>
      <c r="G115" s="243"/>
      <c r="H115" s="249"/>
      <c r="I115" s="243"/>
      <c r="J115" s="243"/>
      <c r="K115" s="243"/>
      <c r="L115" s="243"/>
      <c r="M115" s="243"/>
      <c r="N115" s="243"/>
      <c r="O115" s="243"/>
      <c r="P115" s="243"/>
      <c r="Q115" s="243"/>
      <c r="R115" s="243">
        <f t="shared" si="8"/>
        <v>0</v>
      </c>
      <c r="S115" s="243"/>
      <c r="T115" s="243"/>
      <c r="U115" s="243"/>
      <c r="V115" s="243"/>
      <c r="W115" s="243"/>
      <c r="X115" s="243"/>
      <c r="Y115" s="243">
        <f t="shared" si="10"/>
        <v>0</v>
      </c>
      <c r="Z115" s="243">
        <f t="shared" si="11"/>
        <v>0</v>
      </c>
      <c r="AA115" s="243"/>
      <c r="AB115" s="243"/>
      <c r="AC115" s="243"/>
      <c r="AD115" s="243"/>
      <c r="AE115" s="243"/>
      <c r="AF115" s="243"/>
      <c r="AG115" s="243"/>
      <c r="AH115" s="243">
        <f t="shared" si="9"/>
        <v>0</v>
      </c>
      <c r="AI115" s="243"/>
      <c r="AJ115" s="243">
        <f t="shared" si="12"/>
        <v>0</v>
      </c>
      <c r="AK115" s="245"/>
      <c r="AL115" s="245"/>
      <c r="AM115" s="246">
        <f t="shared" si="13"/>
        <v>1303239647.5</v>
      </c>
      <c r="AN115" s="252">
        <v>1303239647.5</v>
      </c>
      <c r="AO115" s="247">
        <f t="shared" si="14"/>
        <v>0</v>
      </c>
      <c r="AP115" s="247">
        <f>SUM('[1]1-СТ'!AA122+'[1]1-СТ'!AC122+'[1]1-СТ'!AE122-'[1]2-ҮХХ'!AM125)</f>
        <v>0</v>
      </c>
    </row>
    <row r="116" spans="1:42">
      <c r="A116" s="238">
        <v>104</v>
      </c>
      <c r="B116" s="239" t="s">
        <v>438</v>
      </c>
      <c r="C116" s="240" t="s">
        <v>342</v>
      </c>
      <c r="D116" s="240" t="s">
        <v>309</v>
      </c>
      <c r="E116" s="241" t="s">
        <v>304</v>
      </c>
      <c r="F116" s="208">
        <v>477928941.69999999</v>
      </c>
      <c r="G116" s="243"/>
      <c r="H116" s="249"/>
      <c r="I116" s="243"/>
      <c r="J116" s="243"/>
      <c r="K116" s="243"/>
      <c r="L116" s="243"/>
      <c r="M116" s="243"/>
      <c r="N116" s="243"/>
      <c r="O116" s="243"/>
      <c r="P116" s="243"/>
      <c r="Q116" s="243"/>
      <c r="R116" s="243">
        <f t="shared" si="8"/>
        <v>0</v>
      </c>
      <c r="S116" s="243"/>
      <c r="T116" s="243"/>
      <c r="U116" s="243"/>
      <c r="V116" s="243"/>
      <c r="W116" s="243"/>
      <c r="X116" s="243"/>
      <c r="Y116" s="243">
        <f t="shared" si="10"/>
        <v>0</v>
      </c>
      <c r="Z116" s="243">
        <f t="shared" si="11"/>
        <v>0</v>
      </c>
      <c r="AA116" s="243"/>
      <c r="AB116" s="243"/>
      <c r="AC116" s="243"/>
      <c r="AD116" s="243"/>
      <c r="AE116" s="243"/>
      <c r="AF116" s="243"/>
      <c r="AG116" s="243"/>
      <c r="AH116" s="243">
        <f t="shared" si="9"/>
        <v>0</v>
      </c>
      <c r="AI116" s="243"/>
      <c r="AJ116" s="243">
        <f t="shared" si="12"/>
        <v>0</v>
      </c>
      <c r="AK116" s="245"/>
      <c r="AL116" s="245"/>
      <c r="AM116" s="246">
        <f t="shared" si="13"/>
        <v>477928941.69999999</v>
      </c>
      <c r="AN116" s="252">
        <v>477928941.69999999</v>
      </c>
      <c r="AO116" s="247">
        <f t="shared" si="14"/>
        <v>0</v>
      </c>
      <c r="AP116" s="247">
        <f>SUM('[1]1-СТ'!AA123+'[1]1-СТ'!AC123+'[1]1-СТ'!AE123-'[1]2-ҮХХ'!AM126)</f>
        <v>0</v>
      </c>
    </row>
    <row r="117" spans="1:42">
      <c r="A117" s="238">
        <v>105</v>
      </c>
      <c r="B117" s="239" t="s">
        <v>438</v>
      </c>
      <c r="C117" s="240" t="s">
        <v>342</v>
      </c>
      <c r="D117" s="240" t="s">
        <v>307</v>
      </c>
      <c r="E117" s="241" t="s">
        <v>304</v>
      </c>
      <c r="F117" s="208">
        <v>175091560.45999998</v>
      </c>
      <c r="G117" s="243"/>
      <c r="H117" s="249"/>
      <c r="I117" s="243"/>
      <c r="J117" s="243"/>
      <c r="K117" s="243"/>
      <c r="L117" s="243"/>
      <c r="M117" s="243"/>
      <c r="N117" s="243"/>
      <c r="O117" s="243"/>
      <c r="P117" s="243"/>
      <c r="Q117" s="243"/>
      <c r="R117" s="243">
        <f t="shared" si="8"/>
        <v>0</v>
      </c>
      <c r="S117" s="243"/>
      <c r="T117" s="243"/>
      <c r="U117" s="243"/>
      <c r="V117" s="243"/>
      <c r="W117" s="243"/>
      <c r="X117" s="243"/>
      <c r="Y117" s="243">
        <f t="shared" si="10"/>
        <v>0</v>
      </c>
      <c r="Z117" s="243">
        <f t="shared" si="11"/>
        <v>0</v>
      </c>
      <c r="AA117" s="243"/>
      <c r="AB117" s="243"/>
      <c r="AC117" s="243"/>
      <c r="AD117" s="243"/>
      <c r="AE117" s="243"/>
      <c r="AF117" s="243"/>
      <c r="AG117" s="243"/>
      <c r="AH117" s="243">
        <f t="shared" si="9"/>
        <v>0</v>
      </c>
      <c r="AI117" s="243"/>
      <c r="AJ117" s="243">
        <f t="shared" si="12"/>
        <v>0</v>
      </c>
      <c r="AK117" s="245"/>
      <c r="AL117" s="245"/>
      <c r="AM117" s="246">
        <f t="shared" si="13"/>
        <v>175091560.45999998</v>
      </c>
      <c r="AN117" s="252">
        <v>175091560.45999998</v>
      </c>
      <c r="AO117" s="247">
        <f t="shared" si="14"/>
        <v>0</v>
      </c>
      <c r="AP117" s="247">
        <f>SUM('[1]1-СТ'!AA124+'[1]1-СТ'!AC124+'[1]1-СТ'!AE124-'[1]2-ҮХХ'!AM127)</f>
        <v>0</v>
      </c>
    </row>
    <row r="118" spans="1:42">
      <c r="A118" s="238">
        <v>106</v>
      </c>
      <c r="B118" s="239" t="s">
        <v>438</v>
      </c>
      <c r="C118" s="240" t="s">
        <v>342</v>
      </c>
      <c r="D118" s="240" t="s">
        <v>306</v>
      </c>
      <c r="E118" s="241" t="s">
        <v>427</v>
      </c>
      <c r="F118" s="208">
        <v>764717290</v>
      </c>
      <c r="G118" s="258"/>
      <c r="H118" s="208"/>
      <c r="I118" s="208"/>
      <c r="J118" s="283"/>
      <c r="K118" s="208"/>
      <c r="L118" s="208"/>
      <c r="M118" s="208"/>
      <c r="N118" s="208"/>
      <c r="O118" s="208"/>
      <c r="P118" s="208"/>
      <c r="Q118" s="285"/>
      <c r="R118" s="286">
        <f>SUM(G118:Q118)</f>
        <v>0</v>
      </c>
      <c r="S118" s="287"/>
      <c r="T118" s="285"/>
      <c r="U118" s="287"/>
      <c r="V118" s="287"/>
      <c r="W118" s="287"/>
      <c r="X118" s="287"/>
      <c r="Y118" s="242">
        <f>SUM(S118:X118)</f>
        <v>0</v>
      </c>
      <c r="Z118" s="242">
        <f>Y118+R118</f>
        <v>0</v>
      </c>
      <c r="AA118" s="208"/>
      <c r="AB118" s="288"/>
      <c r="AC118" s="208"/>
      <c r="AD118" s="290"/>
      <c r="AE118" s="208"/>
      <c r="AF118" s="208"/>
      <c r="AG118" s="208"/>
      <c r="AH118" s="242">
        <f>SUM(AB118:AG118)</f>
        <v>0</v>
      </c>
      <c r="AI118" s="208"/>
      <c r="AJ118" s="242">
        <f>AH118+AI118</f>
        <v>0</v>
      </c>
      <c r="AK118" s="289"/>
      <c r="AL118" s="289"/>
      <c r="AM118" s="208">
        <f>F118+Z118-AJ118</f>
        <v>764717290</v>
      </c>
      <c r="AN118" s="252">
        <v>764717290</v>
      </c>
      <c r="AO118" s="247">
        <f>AN118-F118</f>
        <v>0</v>
      </c>
      <c r="AP118" s="247">
        <f>SUM('[1]1-СТ'!AA259+'[1]1-СТ'!AC259+'[1]1-СТ'!AE259-'[1]2-ҮХХ'!AM263)</f>
        <v>0</v>
      </c>
    </row>
    <row r="119" spans="1:42">
      <c r="A119" s="238">
        <v>107</v>
      </c>
      <c r="B119" s="239" t="s">
        <v>438</v>
      </c>
      <c r="C119" s="240" t="s">
        <v>342</v>
      </c>
      <c r="D119" s="240" t="s">
        <v>472</v>
      </c>
      <c r="E119" s="241" t="s">
        <v>304</v>
      </c>
      <c r="F119" s="208">
        <v>87987882</v>
      </c>
      <c r="G119" s="243"/>
      <c r="H119" s="249"/>
      <c r="I119" s="243"/>
      <c r="J119" s="243"/>
      <c r="K119" s="243"/>
      <c r="L119" s="243"/>
      <c r="M119" s="243"/>
      <c r="N119" s="243"/>
      <c r="O119" s="243"/>
      <c r="P119" s="243"/>
      <c r="Q119" s="243"/>
      <c r="R119" s="243">
        <f>SUM(G119:Q119)</f>
        <v>0</v>
      </c>
      <c r="S119" s="243"/>
      <c r="T119" s="243"/>
      <c r="U119" s="243"/>
      <c r="V119" s="243"/>
      <c r="W119" s="243"/>
      <c r="X119" s="243"/>
      <c r="Y119" s="243">
        <f>SUM(S119:X119)</f>
        <v>0</v>
      </c>
      <c r="Z119" s="243">
        <f>Y119+R119</f>
        <v>0</v>
      </c>
      <c r="AA119" s="243"/>
      <c r="AB119" s="243"/>
      <c r="AC119" s="243"/>
      <c r="AD119" s="243"/>
      <c r="AE119" s="243"/>
      <c r="AF119" s="243"/>
      <c r="AG119" s="243"/>
      <c r="AH119" s="243">
        <f>SUM(AB119:AG119)</f>
        <v>0</v>
      </c>
      <c r="AI119" s="243"/>
      <c r="AJ119" s="243">
        <f>AH119+AI119</f>
        <v>0</v>
      </c>
      <c r="AK119" s="245"/>
      <c r="AL119" s="245"/>
      <c r="AM119" s="246">
        <f>F119+Z119-AJ119</f>
        <v>87987882</v>
      </c>
      <c r="AN119" s="247">
        <v>87987882</v>
      </c>
      <c r="AO119" s="247">
        <f>AN119-F119</f>
        <v>0</v>
      </c>
      <c r="AP119" s="247">
        <f>SUM('[1]1-СТ'!AA250+'[1]1-СТ'!AC250+'[1]1-СТ'!AE250-'[1]2-ҮХХ'!AM253)</f>
        <v>0.19999980926513672</v>
      </c>
    </row>
    <row r="120" spans="1:42">
      <c r="A120" s="238">
        <v>108</v>
      </c>
      <c r="B120" s="239" t="s">
        <v>438</v>
      </c>
      <c r="C120" s="240" t="s">
        <v>342</v>
      </c>
      <c r="D120" s="240" t="s">
        <v>453</v>
      </c>
      <c r="E120" s="241" t="s">
        <v>304</v>
      </c>
      <c r="F120" s="208">
        <v>10270900</v>
      </c>
      <c r="G120" s="243"/>
      <c r="H120" s="249"/>
      <c r="I120" s="243"/>
      <c r="J120" s="243"/>
      <c r="K120" s="243"/>
      <c r="L120" s="243"/>
      <c r="M120" s="243"/>
      <c r="N120" s="243"/>
      <c r="O120" s="243"/>
      <c r="P120" s="243"/>
      <c r="Q120" s="243"/>
      <c r="R120" s="243">
        <f t="shared" si="8"/>
        <v>0</v>
      </c>
      <c r="S120" s="243"/>
      <c r="T120" s="243"/>
      <c r="U120" s="243"/>
      <c r="V120" s="243"/>
      <c r="W120" s="243"/>
      <c r="X120" s="243"/>
      <c r="Y120" s="243">
        <f t="shared" si="10"/>
        <v>0</v>
      </c>
      <c r="Z120" s="243">
        <f t="shared" si="11"/>
        <v>0</v>
      </c>
      <c r="AA120" s="243"/>
      <c r="AB120" s="243"/>
      <c r="AC120" s="243"/>
      <c r="AD120" s="243"/>
      <c r="AE120" s="243"/>
      <c r="AF120" s="243"/>
      <c r="AG120" s="243"/>
      <c r="AH120" s="243">
        <f t="shared" si="9"/>
        <v>0</v>
      </c>
      <c r="AI120" s="243"/>
      <c r="AJ120" s="243">
        <f t="shared" si="12"/>
        <v>0</v>
      </c>
      <c r="AK120" s="245"/>
      <c r="AL120" s="245"/>
      <c r="AM120" s="246">
        <f t="shared" si="13"/>
        <v>10270900</v>
      </c>
      <c r="AN120" s="252">
        <v>10270900</v>
      </c>
      <c r="AO120" s="247">
        <f t="shared" si="14"/>
        <v>0</v>
      </c>
      <c r="AP120" s="247">
        <f>SUM('[1]1-СТ'!AA125+'[1]1-СТ'!AC125+'[1]1-СТ'!AE125-'[1]2-ҮХХ'!AM128)</f>
        <v>0</v>
      </c>
    </row>
    <row r="121" spans="1:42">
      <c r="A121" s="238">
        <v>109</v>
      </c>
      <c r="B121" s="239" t="s">
        <v>438</v>
      </c>
      <c r="C121" s="240" t="s">
        <v>343</v>
      </c>
      <c r="D121" s="240" t="s">
        <v>305</v>
      </c>
      <c r="E121" s="241" t="s">
        <v>304</v>
      </c>
      <c r="F121" s="242">
        <v>11532813</v>
      </c>
      <c r="G121" s="243"/>
      <c r="H121" s="249"/>
      <c r="I121" s="243"/>
      <c r="J121" s="243"/>
      <c r="K121" s="243"/>
      <c r="L121" s="243"/>
      <c r="M121" s="243"/>
      <c r="N121" s="243"/>
      <c r="O121" s="243"/>
      <c r="P121" s="243"/>
      <c r="Q121" s="243"/>
      <c r="R121" s="243">
        <f t="shared" si="8"/>
        <v>0</v>
      </c>
      <c r="S121" s="243"/>
      <c r="T121" s="243"/>
      <c r="U121" s="243"/>
      <c r="V121" s="243"/>
      <c r="W121" s="243"/>
      <c r="X121" s="243"/>
      <c r="Y121" s="243">
        <f t="shared" si="10"/>
        <v>0</v>
      </c>
      <c r="Z121" s="243">
        <f t="shared" si="11"/>
        <v>0</v>
      </c>
      <c r="AA121" s="243"/>
      <c r="AB121" s="243"/>
      <c r="AC121" s="243"/>
      <c r="AD121" s="243"/>
      <c r="AE121" s="243"/>
      <c r="AF121" s="243"/>
      <c r="AG121" s="243"/>
      <c r="AH121" s="243">
        <f t="shared" si="9"/>
        <v>0</v>
      </c>
      <c r="AI121" s="243"/>
      <c r="AJ121" s="243">
        <f t="shared" si="12"/>
        <v>0</v>
      </c>
      <c r="AK121" s="245"/>
      <c r="AL121" s="245"/>
      <c r="AM121" s="246">
        <f t="shared" si="13"/>
        <v>11532813</v>
      </c>
      <c r="AN121" s="247">
        <v>11532813</v>
      </c>
      <c r="AO121" s="247">
        <f t="shared" si="14"/>
        <v>0</v>
      </c>
      <c r="AP121" s="247">
        <f>SUM('[1]1-СТ'!AA127+'[1]1-СТ'!AC127+'[1]1-СТ'!AE127-'[1]2-ҮХХ'!AM130)</f>
        <v>0</v>
      </c>
    </row>
    <row r="122" spans="1:42">
      <c r="A122" s="238">
        <v>110</v>
      </c>
      <c r="B122" s="239" t="s">
        <v>438</v>
      </c>
      <c r="C122" s="240" t="s">
        <v>343</v>
      </c>
      <c r="D122" s="240" t="s">
        <v>303</v>
      </c>
      <c r="E122" s="241" t="s">
        <v>304</v>
      </c>
      <c r="F122" s="208">
        <v>1387905352.1700001</v>
      </c>
      <c r="G122" s="243"/>
      <c r="H122" s="249"/>
      <c r="I122" s="243"/>
      <c r="J122" s="243"/>
      <c r="K122" s="243"/>
      <c r="L122" s="243"/>
      <c r="M122" s="243"/>
      <c r="N122" s="243"/>
      <c r="O122" s="243"/>
      <c r="P122" s="243"/>
      <c r="Q122" s="243"/>
      <c r="R122" s="243">
        <f t="shared" si="8"/>
        <v>0</v>
      </c>
      <c r="S122" s="243"/>
      <c r="T122" s="243"/>
      <c r="U122" s="243"/>
      <c r="V122" s="243"/>
      <c r="W122" s="243"/>
      <c r="X122" s="243"/>
      <c r="Y122" s="243">
        <f t="shared" si="10"/>
        <v>0</v>
      </c>
      <c r="Z122" s="243">
        <f t="shared" si="11"/>
        <v>0</v>
      </c>
      <c r="AA122" s="243"/>
      <c r="AB122" s="243"/>
      <c r="AC122" s="243"/>
      <c r="AD122" s="243"/>
      <c r="AE122" s="243"/>
      <c r="AF122" s="243"/>
      <c r="AG122" s="243"/>
      <c r="AH122" s="243">
        <f t="shared" si="9"/>
        <v>0</v>
      </c>
      <c r="AI122" s="243"/>
      <c r="AJ122" s="243">
        <f t="shared" si="12"/>
        <v>0</v>
      </c>
      <c r="AK122" s="245"/>
      <c r="AL122" s="245"/>
      <c r="AM122" s="246">
        <f t="shared" si="13"/>
        <v>1387905352.1700001</v>
      </c>
      <c r="AN122" s="247">
        <v>1387905352.1700001</v>
      </c>
      <c r="AO122" s="247">
        <f t="shared" si="14"/>
        <v>0</v>
      </c>
      <c r="AP122" s="247">
        <f>SUM('[1]1-СТ'!AA128+'[1]1-СТ'!AC128+'[1]1-СТ'!AE128-'[1]2-ҮХХ'!AM131)</f>
        <v>0</v>
      </c>
    </row>
    <row r="123" spans="1:42">
      <c r="A123" s="238">
        <v>111</v>
      </c>
      <c r="B123" s="239" t="s">
        <v>438</v>
      </c>
      <c r="C123" s="240" t="s">
        <v>343</v>
      </c>
      <c r="D123" s="268" t="s">
        <v>309</v>
      </c>
      <c r="E123" s="241" t="s">
        <v>304</v>
      </c>
      <c r="F123" s="208">
        <v>105450990.7</v>
      </c>
      <c r="G123" s="243"/>
      <c r="H123" s="249"/>
      <c r="I123" s="243"/>
      <c r="J123" s="243"/>
      <c r="K123" s="243"/>
      <c r="L123" s="243"/>
      <c r="M123" s="243"/>
      <c r="N123" s="243"/>
      <c r="O123" s="243"/>
      <c r="P123" s="243"/>
      <c r="Q123" s="243"/>
      <c r="R123" s="243">
        <f t="shared" si="8"/>
        <v>0</v>
      </c>
      <c r="S123" s="243"/>
      <c r="T123" s="243"/>
      <c r="U123" s="243"/>
      <c r="V123" s="243"/>
      <c r="W123" s="243"/>
      <c r="X123" s="243"/>
      <c r="Y123" s="243">
        <f t="shared" si="10"/>
        <v>0</v>
      </c>
      <c r="Z123" s="243">
        <f t="shared" si="11"/>
        <v>0</v>
      </c>
      <c r="AA123" s="243"/>
      <c r="AB123" s="243"/>
      <c r="AC123" s="243"/>
      <c r="AD123" s="243"/>
      <c r="AE123" s="243"/>
      <c r="AF123" s="243"/>
      <c r="AG123" s="243"/>
      <c r="AH123" s="243">
        <f t="shared" si="9"/>
        <v>0</v>
      </c>
      <c r="AI123" s="243"/>
      <c r="AJ123" s="243">
        <f t="shared" si="12"/>
        <v>0</v>
      </c>
      <c r="AK123" s="245"/>
      <c r="AL123" s="245"/>
      <c r="AM123" s="246">
        <f t="shared" si="13"/>
        <v>105450990.7</v>
      </c>
      <c r="AN123" s="252">
        <v>105450990.7</v>
      </c>
      <c r="AO123" s="247">
        <f t="shared" si="14"/>
        <v>0</v>
      </c>
      <c r="AP123" s="247">
        <f>SUM('[1]1-СТ'!AA129+'[1]1-СТ'!AC129+'[1]1-СТ'!AE129-'[1]2-ҮХХ'!AM132)</f>
        <v>0</v>
      </c>
    </row>
    <row r="124" spans="1:42">
      <c r="A124" s="238">
        <v>112</v>
      </c>
      <c r="B124" s="239" t="s">
        <v>438</v>
      </c>
      <c r="C124" s="251" t="s">
        <v>343</v>
      </c>
      <c r="D124" s="251" t="s">
        <v>308</v>
      </c>
      <c r="E124" s="241" t="s">
        <v>304</v>
      </c>
      <c r="F124" s="208">
        <v>2995822608.5199995</v>
      </c>
      <c r="G124" s="243"/>
      <c r="H124" s="243"/>
      <c r="I124" s="243"/>
      <c r="J124" s="243"/>
      <c r="K124" s="243"/>
      <c r="L124" s="243"/>
      <c r="M124" s="243"/>
      <c r="N124" s="243"/>
      <c r="O124" s="243"/>
      <c r="P124" s="243"/>
      <c r="Q124" s="250"/>
      <c r="R124" s="243">
        <f>SUM(G124:P124)</f>
        <v>0</v>
      </c>
      <c r="S124" s="243"/>
      <c r="T124" s="243"/>
      <c r="U124" s="243"/>
      <c r="V124" s="243"/>
      <c r="W124" s="243"/>
      <c r="X124" s="243"/>
      <c r="Y124" s="243">
        <f t="shared" si="10"/>
        <v>0</v>
      </c>
      <c r="Z124" s="243">
        <f t="shared" si="11"/>
        <v>0</v>
      </c>
      <c r="AA124" s="243"/>
      <c r="AB124" s="243"/>
      <c r="AC124" s="243"/>
      <c r="AD124" s="243"/>
      <c r="AE124" s="243"/>
      <c r="AF124" s="243"/>
      <c r="AG124" s="243"/>
      <c r="AH124" s="243">
        <f t="shared" si="9"/>
        <v>0</v>
      </c>
      <c r="AI124" s="243"/>
      <c r="AJ124" s="243">
        <f t="shared" si="12"/>
        <v>0</v>
      </c>
      <c r="AK124" s="245"/>
      <c r="AL124" s="245"/>
      <c r="AM124" s="246">
        <f t="shared" si="13"/>
        <v>2995822608.5199995</v>
      </c>
      <c r="AN124" s="252">
        <v>2995822608.5199995</v>
      </c>
      <c r="AO124" s="247">
        <f t="shared" si="14"/>
        <v>0</v>
      </c>
      <c r="AP124" s="247">
        <f>SUM('[1]1-СТ'!AA130+'[1]1-СТ'!AC130+'[1]1-СТ'!AE130-'[1]2-ҮХХ'!AM133)</f>
        <v>0</v>
      </c>
    </row>
    <row r="125" spans="1:42">
      <c r="A125" s="238">
        <v>113</v>
      </c>
      <c r="B125" s="239" t="s">
        <v>438</v>
      </c>
      <c r="C125" s="240" t="s">
        <v>343</v>
      </c>
      <c r="D125" s="240" t="s">
        <v>306</v>
      </c>
      <c r="E125" s="241" t="s">
        <v>304</v>
      </c>
      <c r="F125" s="208">
        <v>375693912</v>
      </c>
      <c r="G125" s="243"/>
      <c r="H125" s="249"/>
      <c r="I125" s="243"/>
      <c r="J125" s="243"/>
      <c r="K125" s="243"/>
      <c r="L125" s="243"/>
      <c r="M125" s="243"/>
      <c r="N125" s="243"/>
      <c r="O125" s="243"/>
      <c r="P125" s="243"/>
      <c r="Q125" s="243"/>
      <c r="R125" s="243">
        <f t="shared" si="8"/>
        <v>0</v>
      </c>
      <c r="S125" s="243"/>
      <c r="T125" s="243"/>
      <c r="U125" s="243"/>
      <c r="V125" s="243"/>
      <c r="W125" s="243"/>
      <c r="X125" s="243"/>
      <c r="Y125" s="243">
        <f t="shared" si="10"/>
        <v>0</v>
      </c>
      <c r="Z125" s="243">
        <f t="shared" si="11"/>
        <v>0</v>
      </c>
      <c r="AA125" s="243"/>
      <c r="AB125" s="243"/>
      <c r="AC125" s="243"/>
      <c r="AD125" s="243"/>
      <c r="AE125" s="243"/>
      <c r="AF125" s="243"/>
      <c r="AG125" s="243"/>
      <c r="AH125" s="243">
        <f t="shared" si="9"/>
        <v>0</v>
      </c>
      <c r="AI125" s="243"/>
      <c r="AJ125" s="243">
        <f t="shared" si="12"/>
        <v>0</v>
      </c>
      <c r="AK125" s="245"/>
      <c r="AL125" s="245"/>
      <c r="AM125" s="246">
        <f t="shared" si="13"/>
        <v>375693912</v>
      </c>
      <c r="AN125" s="252">
        <v>375693912</v>
      </c>
      <c r="AO125" s="247">
        <f t="shared" si="14"/>
        <v>0</v>
      </c>
      <c r="AP125" s="247">
        <f>SUM('[1]1-СТ'!AA131+'[1]1-СТ'!AC131+'[1]1-СТ'!AE131-'[1]2-ҮХХ'!AM134)</f>
        <v>0</v>
      </c>
    </row>
    <row r="126" spans="1:42">
      <c r="A126" s="238">
        <v>114</v>
      </c>
      <c r="B126" s="239" t="s">
        <v>438</v>
      </c>
      <c r="C126" s="240" t="s">
        <v>343</v>
      </c>
      <c r="D126" s="240" t="s">
        <v>307</v>
      </c>
      <c r="E126" s="241" t="s">
        <v>304</v>
      </c>
      <c r="F126" s="208">
        <v>687596572</v>
      </c>
      <c r="G126" s="243"/>
      <c r="H126" s="249"/>
      <c r="I126" s="243"/>
      <c r="J126" s="243"/>
      <c r="K126" s="243"/>
      <c r="L126" s="243"/>
      <c r="M126" s="243"/>
      <c r="N126" s="243"/>
      <c r="O126" s="243"/>
      <c r="P126" s="243"/>
      <c r="Q126" s="243"/>
      <c r="R126" s="243">
        <f t="shared" si="8"/>
        <v>0</v>
      </c>
      <c r="S126" s="243"/>
      <c r="T126" s="243"/>
      <c r="U126" s="243"/>
      <c r="V126" s="243"/>
      <c r="W126" s="243"/>
      <c r="X126" s="243"/>
      <c r="Y126" s="243">
        <f t="shared" si="10"/>
        <v>0</v>
      </c>
      <c r="Z126" s="243">
        <f t="shared" si="11"/>
        <v>0</v>
      </c>
      <c r="AA126" s="243"/>
      <c r="AB126" s="243"/>
      <c r="AC126" s="243"/>
      <c r="AD126" s="243"/>
      <c r="AE126" s="243"/>
      <c r="AF126" s="243"/>
      <c r="AG126" s="243"/>
      <c r="AH126" s="243">
        <f t="shared" si="9"/>
        <v>0</v>
      </c>
      <c r="AI126" s="243"/>
      <c r="AJ126" s="243">
        <f t="shared" si="12"/>
        <v>0</v>
      </c>
      <c r="AK126" s="245"/>
      <c r="AL126" s="245"/>
      <c r="AM126" s="246">
        <f t="shared" si="13"/>
        <v>687596572</v>
      </c>
      <c r="AN126" s="252">
        <v>687596572</v>
      </c>
      <c r="AO126" s="247">
        <f t="shared" si="14"/>
        <v>0</v>
      </c>
      <c r="AP126" s="247">
        <f>SUM('[1]1-СТ'!AA132+'[1]1-СТ'!AC132+'[1]1-СТ'!AE132-'[1]2-ҮХХ'!AM135)</f>
        <v>4.76837158203125E-7</v>
      </c>
    </row>
    <row r="127" spans="1:42">
      <c r="A127" s="238">
        <v>115</v>
      </c>
      <c r="B127" s="239" t="s">
        <v>438</v>
      </c>
      <c r="C127" s="240" t="s">
        <v>343</v>
      </c>
      <c r="D127" s="240" t="s">
        <v>454</v>
      </c>
      <c r="E127" s="241" t="s">
        <v>304</v>
      </c>
      <c r="F127" s="208">
        <v>3020000</v>
      </c>
      <c r="G127" s="243"/>
      <c r="H127" s="249"/>
      <c r="I127" s="243"/>
      <c r="J127" s="243"/>
      <c r="K127" s="243"/>
      <c r="L127" s="243"/>
      <c r="M127" s="243"/>
      <c r="N127" s="243"/>
      <c r="O127" s="243"/>
      <c r="P127" s="243"/>
      <c r="Q127" s="243"/>
      <c r="R127" s="243">
        <f t="shared" si="8"/>
        <v>0</v>
      </c>
      <c r="S127" s="243"/>
      <c r="T127" s="243"/>
      <c r="U127" s="243"/>
      <c r="V127" s="243"/>
      <c r="W127" s="243"/>
      <c r="X127" s="243"/>
      <c r="Y127" s="243">
        <f t="shared" si="10"/>
        <v>0</v>
      </c>
      <c r="Z127" s="243">
        <f t="shared" si="11"/>
        <v>0</v>
      </c>
      <c r="AA127" s="243"/>
      <c r="AB127" s="243"/>
      <c r="AC127" s="243"/>
      <c r="AD127" s="243"/>
      <c r="AE127" s="243"/>
      <c r="AF127" s="243"/>
      <c r="AG127" s="243"/>
      <c r="AH127" s="243">
        <f t="shared" si="9"/>
        <v>0</v>
      </c>
      <c r="AI127" s="243"/>
      <c r="AJ127" s="243">
        <f t="shared" si="12"/>
        <v>0</v>
      </c>
      <c r="AK127" s="245"/>
      <c r="AL127" s="245"/>
      <c r="AM127" s="246">
        <f t="shared" si="13"/>
        <v>3020000</v>
      </c>
      <c r="AN127" s="252">
        <v>3020000</v>
      </c>
      <c r="AO127" s="247">
        <f t="shared" si="14"/>
        <v>0</v>
      </c>
      <c r="AP127" s="247">
        <f>SUM('[1]1-СТ'!AA133+'[1]1-СТ'!AC133+'[1]1-СТ'!AE133-'[1]2-ҮХХ'!AM136)</f>
        <v>0</v>
      </c>
    </row>
    <row r="128" spans="1:42">
      <c r="A128" s="238">
        <v>116</v>
      </c>
      <c r="B128" s="239" t="s">
        <v>438</v>
      </c>
      <c r="C128" s="240" t="s">
        <v>344</v>
      </c>
      <c r="D128" s="240" t="s">
        <v>455</v>
      </c>
      <c r="E128" s="241" t="s">
        <v>304</v>
      </c>
      <c r="F128" s="266">
        <v>910628624</v>
      </c>
      <c r="G128" s="243"/>
      <c r="H128" s="249"/>
      <c r="I128" s="243"/>
      <c r="J128" s="243"/>
      <c r="K128" s="243"/>
      <c r="L128" s="243"/>
      <c r="M128" s="243"/>
      <c r="N128" s="243"/>
      <c r="O128" s="243"/>
      <c r="P128" s="243"/>
      <c r="Q128" s="194"/>
      <c r="R128" s="243">
        <f t="shared" si="8"/>
        <v>0</v>
      </c>
      <c r="S128" s="243"/>
      <c r="T128" s="243"/>
      <c r="U128" s="243"/>
      <c r="V128" s="243"/>
      <c r="W128" s="243"/>
      <c r="X128" s="243"/>
      <c r="Y128" s="243">
        <f t="shared" si="10"/>
        <v>0</v>
      </c>
      <c r="Z128" s="243">
        <f t="shared" si="11"/>
        <v>0</v>
      </c>
      <c r="AA128" s="243"/>
      <c r="AB128" s="243"/>
      <c r="AC128" s="194"/>
      <c r="AD128" s="194"/>
      <c r="AE128" s="243"/>
      <c r="AF128" s="243"/>
      <c r="AG128" s="243"/>
      <c r="AH128" s="243">
        <f t="shared" si="9"/>
        <v>0</v>
      </c>
      <c r="AI128" s="243"/>
      <c r="AJ128" s="243">
        <f t="shared" si="12"/>
        <v>0</v>
      </c>
      <c r="AK128" s="245"/>
      <c r="AL128" s="245"/>
      <c r="AM128" s="246">
        <f t="shared" si="13"/>
        <v>910628624</v>
      </c>
      <c r="AN128" s="247">
        <v>910628624</v>
      </c>
      <c r="AO128" s="247">
        <f t="shared" si="14"/>
        <v>0</v>
      </c>
      <c r="AP128" s="247">
        <f>SUM('[1]1-СТ'!AA134+'[1]1-СТ'!AC134+'[1]1-СТ'!AE134-'[1]2-ҮХХ'!AM137)</f>
        <v>0</v>
      </c>
    </row>
    <row r="129" spans="1:42">
      <c r="A129" s="238">
        <v>117</v>
      </c>
      <c r="B129" s="239" t="s">
        <v>438</v>
      </c>
      <c r="C129" s="240" t="s">
        <v>344</v>
      </c>
      <c r="D129" s="240" t="s">
        <v>308</v>
      </c>
      <c r="E129" s="241" t="s">
        <v>304</v>
      </c>
      <c r="F129" s="208">
        <v>1992269440.3099999</v>
      </c>
      <c r="G129" s="243"/>
      <c r="H129" s="249"/>
      <c r="I129" s="243"/>
      <c r="J129" s="243"/>
      <c r="K129" s="243"/>
      <c r="L129" s="243"/>
      <c r="M129" s="243"/>
      <c r="N129" s="243"/>
      <c r="O129" s="243"/>
      <c r="P129" s="243"/>
      <c r="Q129" s="243"/>
      <c r="R129" s="243">
        <f t="shared" si="8"/>
        <v>0</v>
      </c>
      <c r="S129" s="243"/>
      <c r="T129" s="243"/>
      <c r="U129" s="243"/>
      <c r="V129" s="243"/>
      <c r="W129" s="243"/>
      <c r="X129" s="243"/>
      <c r="Y129" s="243">
        <f t="shared" si="10"/>
        <v>0</v>
      </c>
      <c r="Z129" s="243">
        <f t="shared" si="11"/>
        <v>0</v>
      </c>
      <c r="AA129" s="243"/>
      <c r="AB129" s="243"/>
      <c r="AC129" s="243"/>
      <c r="AD129" s="243"/>
      <c r="AE129" s="243"/>
      <c r="AF129" s="243"/>
      <c r="AG129" s="243"/>
      <c r="AH129" s="243">
        <f t="shared" si="9"/>
        <v>0</v>
      </c>
      <c r="AI129" s="243"/>
      <c r="AJ129" s="243">
        <f t="shared" si="12"/>
        <v>0</v>
      </c>
      <c r="AK129" s="245"/>
      <c r="AL129" s="245"/>
      <c r="AM129" s="246">
        <f t="shared" si="13"/>
        <v>1992269440.3099999</v>
      </c>
      <c r="AN129" s="252">
        <v>1992269440.3099999</v>
      </c>
      <c r="AO129" s="247">
        <f t="shared" si="14"/>
        <v>0</v>
      </c>
      <c r="AP129" s="247">
        <f>SUM('[1]1-СТ'!AA136+'[1]1-СТ'!AC136+'[1]1-СТ'!AE136-'[1]2-ҮХХ'!AM139)</f>
        <v>0</v>
      </c>
    </row>
    <row r="130" spans="1:42">
      <c r="A130" s="238">
        <v>118</v>
      </c>
      <c r="B130" s="239" t="s">
        <v>438</v>
      </c>
      <c r="C130" s="251" t="s">
        <v>344</v>
      </c>
      <c r="D130" s="251" t="s">
        <v>307</v>
      </c>
      <c r="E130" s="241" t="s">
        <v>304</v>
      </c>
      <c r="F130" s="208">
        <v>1488679971</v>
      </c>
      <c r="G130" s="243"/>
      <c r="H130" s="249"/>
      <c r="I130" s="243"/>
      <c r="J130" s="243"/>
      <c r="K130" s="243"/>
      <c r="L130" s="243"/>
      <c r="M130" s="243"/>
      <c r="N130" s="243"/>
      <c r="O130" s="243"/>
      <c r="P130" s="243"/>
      <c r="Q130" s="243"/>
      <c r="R130" s="243">
        <f t="shared" ref="R130:R194" si="15">SUM(G130:Q130)</f>
        <v>0</v>
      </c>
      <c r="S130" s="243"/>
      <c r="T130" s="243"/>
      <c r="U130" s="243"/>
      <c r="V130" s="243"/>
      <c r="W130" s="243"/>
      <c r="X130" s="243"/>
      <c r="Y130" s="243">
        <f t="shared" si="10"/>
        <v>0</v>
      </c>
      <c r="Z130" s="243">
        <f t="shared" si="11"/>
        <v>0</v>
      </c>
      <c r="AA130" s="243"/>
      <c r="AB130" s="243"/>
      <c r="AC130" s="243"/>
      <c r="AD130" s="243"/>
      <c r="AE130" s="243"/>
      <c r="AF130" s="243"/>
      <c r="AG130" s="243"/>
      <c r="AH130" s="243">
        <f t="shared" ref="AH130:AH194" si="16">SUM(AB130:AG130)</f>
        <v>0</v>
      </c>
      <c r="AI130" s="243"/>
      <c r="AJ130" s="243">
        <f t="shared" si="12"/>
        <v>0</v>
      </c>
      <c r="AK130" s="245"/>
      <c r="AL130" s="245"/>
      <c r="AM130" s="246">
        <f t="shared" si="13"/>
        <v>1488679971</v>
      </c>
      <c r="AN130" s="252">
        <v>1488679971</v>
      </c>
      <c r="AO130" s="247">
        <f t="shared" si="14"/>
        <v>0</v>
      </c>
      <c r="AP130" s="247">
        <f>SUM('[1]1-СТ'!AA137+'[1]1-СТ'!AC137+'[1]1-СТ'!AE137-'[1]2-ҮХХ'!AM140)</f>
        <v>0</v>
      </c>
    </row>
    <row r="131" spans="1:42">
      <c r="A131" s="238">
        <v>119</v>
      </c>
      <c r="B131" s="239" t="s">
        <v>438</v>
      </c>
      <c r="C131" s="240" t="s">
        <v>344</v>
      </c>
      <c r="D131" s="240" t="s">
        <v>309</v>
      </c>
      <c r="E131" s="241" t="s">
        <v>304</v>
      </c>
      <c r="F131" s="208">
        <v>219488839</v>
      </c>
      <c r="G131" s="243"/>
      <c r="H131" s="249"/>
      <c r="I131" s="243"/>
      <c r="J131" s="243"/>
      <c r="K131" s="243"/>
      <c r="L131" s="243"/>
      <c r="M131" s="243"/>
      <c r="N131" s="243"/>
      <c r="O131" s="243"/>
      <c r="P131" s="243"/>
      <c r="Q131" s="243"/>
      <c r="R131" s="243">
        <f t="shared" si="15"/>
        <v>0</v>
      </c>
      <c r="S131" s="243"/>
      <c r="T131" s="243"/>
      <c r="U131" s="243"/>
      <c r="V131" s="243"/>
      <c r="W131" s="243"/>
      <c r="X131" s="243"/>
      <c r="Y131" s="243">
        <f t="shared" ref="Y131:Y195" si="17">SUM(S131:X131)</f>
        <v>0</v>
      </c>
      <c r="Z131" s="243">
        <f t="shared" ref="Z131:Z195" si="18">Y131+R131</f>
        <v>0</v>
      </c>
      <c r="AA131" s="243"/>
      <c r="AB131" s="243"/>
      <c r="AC131" s="243"/>
      <c r="AD131" s="243"/>
      <c r="AE131" s="243"/>
      <c r="AF131" s="243"/>
      <c r="AG131" s="243"/>
      <c r="AH131" s="243">
        <f t="shared" si="16"/>
        <v>0</v>
      </c>
      <c r="AI131" s="243"/>
      <c r="AJ131" s="243">
        <f t="shared" ref="AJ131:AJ195" si="19">AH131+AI131</f>
        <v>0</v>
      </c>
      <c r="AK131" s="245"/>
      <c r="AL131" s="245"/>
      <c r="AM131" s="246">
        <f t="shared" ref="AM131:AM195" si="20">F131+Z131-AJ131</f>
        <v>219488839</v>
      </c>
      <c r="AN131" s="252">
        <v>219488839</v>
      </c>
      <c r="AO131" s="247">
        <f t="shared" si="14"/>
        <v>0</v>
      </c>
      <c r="AP131" s="247">
        <f>SUM('[1]1-СТ'!AA138+'[1]1-СТ'!AC138+'[1]1-СТ'!AE138-'[1]2-ҮХХ'!AM141)</f>
        <v>0</v>
      </c>
    </row>
    <row r="132" spans="1:42">
      <c r="A132" s="238">
        <v>120</v>
      </c>
      <c r="B132" s="239" t="s">
        <v>438</v>
      </c>
      <c r="C132" s="240" t="s">
        <v>344</v>
      </c>
      <c r="D132" s="240" t="s">
        <v>306</v>
      </c>
      <c r="E132" s="241" t="s">
        <v>427</v>
      </c>
      <c r="F132" s="208">
        <v>518417658.36000007</v>
      </c>
      <c r="G132" s="258"/>
      <c r="H132" s="208"/>
      <c r="I132" s="208"/>
      <c r="J132" s="208"/>
      <c r="K132" s="291"/>
      <c r="L132" s="291"/>
      <c r="M132" s="291"/>
      <c r="N132" s="291"/>
      <c r="O132" s="291"/>
      <c r="P132" s="291"/>
      <c r="Q132" s="194"/>
      <c r="R132" s="292">
        <f>SUM(G132:Q132)</f>
        <v>0</v>
      </c>
      <c r="S132" s="293"/>
      <c r="T132" s="194"/>
      <c r="U132" s="293"/>
      <c r="V132" s="293"/>
      <c r="W132" s="293"/>
      <c r="X132" s="293"/>
      <c r="Y132" s="294">
        <f>SUM(S132:X132)</f>
        <v>0</v>
      </c>
      <c r="Z132" s="294">
        <f>Y132+R132</f>
        <v>0</v>
      </c>
      <c r="AA132" s="291"/>
      <c r="AB132" s="195"/>
      <c r="AC132" s="291"/>
      <c r="AD132" s="196"/>
      <c r="AE132" s="291"/>
      <c r="AF132" s="291"/>
      <c r="AG132" s="291"/>
      <c r="AH132" s="294">
        <f>SUM(AB132:AG132)</f>
        <v>0</v>
      </c>
      <c r="AI132" s="291"/>
      <c r="AJ132" s="294">
        <f>AH132+AI132</f>
        <v>0</v>
      </c>
      <c r="AK132" s="295"/>
      <c r="AL132" s="295"/>
      <c r="AM132" s="291">
        <f>F132+Z132-AJ132</f>
        <v>518417658.36000007</v>
      </c>
      <c r="AN132" s="247">
        <v>518417658.36000007</v>
      </c>
      <c r="AO132" s="247">
        <f>AN132-F132</f>
        <v>0</v>
      </c>
      <c r="AP132" s="247">
        <f>SUM('[1]1-СТ'!AA260+'[1]1-СТ'!AC260+'[1]1-СТ'!AE260-'[1]2-ҮХХ'!AM264)</f>
        <v>0</v>
      </c>
    </row>
    <row r="133" spans="1:42">
      <c r="A133" s="238">
        <v>121</v>
      </c>
      <c r="B133" s="239" t="s">
        <v>438</v>
      </c>
      <c r="C133" s="278" t="s">
        <v>344</v>
      </c>
      <c r="D133" s="278" t="s">
        <v>424</v>
      </c>
      <c r="E133" s="241" t="s">
        <v>304</v>
      </c>
      <c r="F133" s="208">
        <v>0</v>
      </c>
      <c r="G133" s="243"/>
      <c r="H133" s="249"/>
      <c r="I133" s="243"/>
      <c r="J133" s="243"/>
      <c r="K133" s="243"/>
      <c r="L133" s="243"/>
      <c r="M133" s="243"/>
      <c r="N133" s="243"/>
      <c r="O133" s="243"/>
      <c r="P133" s="243"/>
      <c r="Q133" s="243"/>
      <c r="R133" s="243">
        <f>SUM(G133:Q133)</f>
        <v>0</v>
      </c>
      <c r="S133" s="243"/>
      <c r="T133" s="243"/>
      <c r="U133" s="243"/>
      <c r="V133" s="243"/>
      <c r="W133" s="243"/>
      <c r="X133" s="243"/>
      <c r="Y133" s="243">
        <f>SUM(S133:X133)</f>
        <v>0</v>
      </c>
      <c r="Z133" s="243">
        <f>Y133+R133</f>
        <v>0</v>
      </c>
      <c r="AA133" s="243"/>
      <c r="AB133" s="243"/>
      <c r="AC133" s="243"/>
      <c r="AD133" s="243"/>
      <c r="AE133" s="243"/>
      <c r="AF133" s="243"/>
      <c r="AG133" s="243"/>
      <c r="AH133" s="243">
        <f>SUM(AB133:AG133)</f>
        <v>0</v>
      </c>
      <c r="AI133" s="243"/>
      <c r="AJ133" s="243">
        <f>AH133+AI133</f>
        <v>0</v>
      </c>
      <c r="AK133" s="245"/>
      <c r="AL133" s="245"/>
      <c r="AM133" s="246">
        <f>F133+Z133-AJ133</f>
        <v>0</v>
      </c>
      <c r="AN133" s="247">
        <v>0</v>
      </c>
      <c r="AO133" s="247">
        <f>AN133-F133</f>
        <v>0</v>
      </c>
      <c r="AP133" s="247">
        <f>SUM('[1]1-СТ'!AA253+'[1]1-СТ'!AC253+'[1]1-СТ'!AE253-'[1]2-ҮХХ'!AM256)</f>
        <v>0</v>
      </c>
    </row>
    <row r="134" spans="1:42">
      <c r="A134" s="238">
        <v>122</v>
      </c>
      <c r="B134" s="239" t="s">
        <v>438</v>
      </c>
      <c r="C134" s="240" t="s">
        <v>344</v>
      </c>
      <c r="D134" s="240" t="s">
        <v>456</v>
      </c>
      <c r="E134" s="241" t="s">
        <v>304</v>
      </c>
      <c r="F134" s="208">
        <v>2557400</v>
      </c>
      <c r="G134" s="243"/>
      <c r="H134" s="249"/>
      <c r="I134" s="243"/>
      <c r="J134" s="243"/>
      <c r="K134" s="243"/>
      <c r="L134" s="243"/>
      <c r="M134" s="243"/>
      <c r="N134" s="243"/>
      <c r="O134" s="243"/>
      <c r="P134" s="243"/>
      <c r="Q134" s="243"/>
      <c r="R134" s="243">
        <f>SUM(G134:Q134)</f>
        <v>0</v>
      </c>
      <c r="S134" s="243"/>
      <c r="T134" s="243"/>
      <c r="U134" s="243"/>
      <c r="V134" s="243"/>
      <c r="W134" s="243"/>
      <c r="X134" s="243"/>
      <c r="Y134" s="243">
        <f>SUM(S134:X134)</f>
        <v>0</v>
      </c>
      <c r="Z134" s="243">
        <f>Y134+R134</f>
        <v>0</v>
      </c>
      <c r="AA134" s="243"/>
      <c r="AB134" s="243"/>
      <c r="AC134" s="243"/>
      <c r="AD134" s="243"/>
      <c r="AE134" s="243"/>
      <c r="AF134" s="243"/>
      <c r="AG134" s="243"/>
      <c r="AH134" s="243">
        <f>SUM(AB134:AG134)</f>
        <v>0</v>
      </c>
      <c r="AI134" s="243"/>
      <c r="AJ134" s="243">
        <f>AH134+AI134</f>
        <v>0</v>
      </c>
      <c r="AK134" s="245"/>
      <c r="AL134" s="245"/>
      <c r="AM134" s="246">
        <f>F134+Z134-AJ134</f>
        <v>2557400</v>
      </c>
      <c r="AN134" s="247">
        <v>2557400</v>
      </c>
      <c r="AO134" s="247">
        <f>AN134-F134</f>
        <v>0</v>
      </c>
      <c r="AP134" s="247">
        <f>SUM('[1]1-СТ'!AA139+'[1]1-СТ'!AC139+'[1]1-СТ'!AE139-'[1]2-ҮХХ'!AM142)</f>
        <v>0</v>
      </c>
    </row>
    <row r="135" spans="1:42">
      <c r="A135" s="238">
        <v>123</v>
      </c>
      <c r="B135" s="239" t="s">
        <v>438</v>
      </c>
      <c r="C135" s="240" t="s">
        <v>349</v>
      </c>
      <c r="D135" s="240" t="s">
        <v>303</v>
      </c>
      <c r="E135" s="241" t="s">
        <v>304</v>
      </c>
      <c r="F135" s="208">
        <v>561527979.70000005</v>
      </c>
      <c r="G135" s="243"/>
      <c r="H135" s="249"/>
      <c r="I135" s="243"/>
      <c r="J135" s="243"/>
      <c r="K135" s="243"/>
      <c r="L135" s="243"/>
      <c r="M135" s="243"/>
      <c r="N135" s="243"/>
      <c r="O135" s="243"/>
      <c r="P135" s="243"/>
      <c r="Q135" s="243"/>
      <c r="R135" s="243">
        <f t="shared" si="15"/>
        <v>0</v>
      </c>
      <c r="S135" s="243"/>
      <c r="T135" s="243"/>
      <c r="U135" s="243"/>
      <c r="V135" s="243"/>
      <c r="W135" s="243"/>
      <c r="X135" s="243"/>
      <c r="Y135" s="243">
        <f t="shared" ref="Y135" si="21">SUM(S135:X135)</f>
        <v>0</v>
      </c>
      <c r="Z135" s="243">
        <f t="shared" si="18"/>
        <v>0</v>
      </c>
      <c r="AA135" s="243"/>
      <c r="AB135" s="243"/>
      <c r="AC135" s="243"/>
      <c r="AD135" s="243"/>
      <c r="AE135" s="243"/>
      <c r="AF135" s="243"/>
      <c r="AG135" s="243"/>
      <c r="AH135" s="243">
        <f t="shared" si="16"/>
        <v>0</v>
      </c>
      <c r="AI135" s="243"/>
      <c r="AJ135" s="243">
        <f t="shared" si="19"/>
        <v>0</v>
      </c>
      <c r="AK135" s="245"/>
      <c r="AL135" s="245"/>
      <c r="AM135" s="246">
        <f t="shared" si="20"/>
        <v>561527979.70000005</v>
      </c>
      <c r="AN135" s="247">
        <v>561527979.70000005</v>
      </c>
      <c r="AO135" s="247">
        <f t="shared" ref="AO135:AO196" si="22">AN135-F135</f>
        <v>0</v>
      </c>
      <c r="AP135" s="247">
        <f>SUM('[1]1-СТ'!AA140+'[1]1-СТ'!AC140+'[1]1-СТ'!AE140-'[1]2-ҮХХ'!AM143)</f>
        <v>0</v>
      </c>
    </row>
    <row r="136" spans="1:42">
      <c r="A136" s="238">
        <v>124</v>
      </c>
      <c r="B136" s="239" t="s">
        <v>438</v>
      </c>
      <c r="C136" s="240" t="s">
        <v>349</v>
      </c>
      <c r="D136" s="240" t="s">
        <v>305</v>
      </c>
      <c r="E136" s="241" t="s">
        <v>304</v>
      </c>
      <c r="F136" s="208">
        <v>28579000</v>
      </c>
      <c r="G136" s="243"/>
      <c r="H136" s="249"/>
      <c r="I136" s="243"/>
      <c r="J136" s="243"/>
      <c r="K136" s="243"/>
      <c r="L136" s="243"/>
      <c r="M136" s="243"/>
      <c r="N136" s="243"/>
      <c r="O136" s="243"/>
      <c r="P136" s="243"/>
      <c r="Q136" s="243"/>
      <c r="R136" s="243">
        <f t="shared" si="15"/>
        <v>0</v>
      </c>
      <c r="S136" s="243"/>
      <c r="T136" s="243"/>
      <c r="U136" s="243"/>
      <c r="V136" s="243"/>
      <c r="W136" s="243"/>
      <c r="X136" s="243"/>
      <c r="Y136" s="243">
        <f t="shared" si="17"/>
        <v>0</v>
      </c>
      <c r="Z136" s="243">
        <f t="shared" si="18"/>
        <v>0</v>
      </c>
      <c r="AA136" s="243"/>
      <c r="AB136" s="243"/>
      <c r="AC136" s="243"/>
      <c r="AD136" s="243"/>
      <c r="AE136" s="243"/>
      <c r="AF136" s="243"/>
      <c r="AG136" s="243"/>
      <c r="AH136" s="243">
        <f t="shared" si="16"/>
        <v>0</v>
      </c>
      <c r="AI136" s="243"/>
      <c r="AJ136" s="243">
        <f t="shared" si="19"/>
        <v>0</v>
      </c>
      <c r="AK136" s="245"/>
      <c r="AL136" s="245"/>
      <c r="AM136" s="246">
        <f t="shared" si="20"/>
        <v>28579000</v>
      </c>
      <c r="AN136" s="247">
        <v>28579000</v>
      </c>
      <c r="AO136" s="247">
        <f t="shared" si="22"/>
        <v>0</v>
      </c>
      <c r="AP136" s="247">
        <f>SUM('[1]1-СТ'!AA142+'[1]1-СТ'!AC142+'[1]1-СТ'!AE142-'[1]2-ҮХХ'!AM145)</f>
        <v>0</v>
      </c>
    </row>
    <row r="137" spans="1:42">
      <c r="A137" s="238">
        <v>125</v>
      </c>
      <c r="B137" s="239" t="s">
        <v>438</v>
      </c>
      <c r="C137" s="240" t="s">
        <v>349</v>
      </c>
      <c r="D137" s="240" t="s">
        <v>308</v>
      </c>
      <c r="E137" s="241" t="s">
        <v>304</v>
      </c>
      <c r="F137" s="208">
        <v>1044245876.37</v>
      </c>
      <c r="G137" s="243"/>
      <c r="H137" s="249"/>
      <c r="I137" s="243"/>
      <c r="J137" s="243"/>
      <c r="K137" s="243"/>
      <c r="L137" s="243"/>
      <c r="M137" s="243"/>
      <c r="N137" s="243"/>
      <c r="O137" s="243"/>
      <c r="P137" s="243"/>
      <c r="Q137" s="243"/>
      <c r="R137" s="243">
        <f t="shared" si="15"/>
        <v>0</v>
      </c>
      <c r="S137" s="243"/>
      <c r="T137" s="243"/>
      <c r="U137" s="243"/>
      <c r="V137" s="243"/>
      <c r="W137" s="243"/>
      <c r="X137" s="243"/>
      <c r="Y137" s="243">
        <f t="shared" si="17"/>
        <v>0</v>
      </c>
      <c r="Z137" s="243">
        <f t="shared" si="18"/>
        <v>0</v>
      </c>
      <c r="AA137" s="243"/>
      <c r="AB137" s="243"/>
      <c r="AC137" s="243"/>
      <c r="AD137" s="243"/>
      <c r="AE137" s="243"/>
      <c r="AF137" s="243"/>
      <c r="AG137" s="243"/>
      <c r="AH137" s="243">
        <f t="shared" si="16"/>
        <v>0</v>
      </c>
      <c r="AI137" s="243"/>
      <c r="AJ137" s="243">
        <f t="shared" si="19"/>
        <v>0</v>
      </c>
      <c r="AK137" s="245"/>
      <c r="AL137" s="245"/>
      <c r="AM137" s="246">
        <f t="shared" si="20"/>
        <v>1044245876.37</v>
      </c>
      <c r="AN137" s="252">
        <v>1044245876.37</v>
      </c>
      <c r="AO137" s="247">
        <f t="shared" si="22"/>
        <v>0</v>
      </c>
      <c r="AP137" s="247">
        <f>SUM('[1]1-СТ'!AA143+'[1]1-СТ'!AC143+'[1]1-СТ'!AE143-'[1]2-ҮХХ'!AM146)</f>
        <v>0</v>
      </c>
    </row>
    <row r="138" spans="1:42">
      <c r="A138" s="238">
        <v>126</v>
      </c>
      <c r="B138" s="239" t="s">
        <v>438</v>
      </c>
      <c r="C138" s="240" t="s">
        <v>349</v>
      </c>
      <c r="D138" s="240" t="s">
        <v>307</v>
      </c>
      <c r="E138" s="241" t="s">
        <v>304</v>
      </c>
      <c r="F138" s="208">
        <v>209841211.67000002</v>
      </c>
      <c r="G138" s="243"/>
      <c r="H138" s="249"/>
      <c r="I138" s="243"/>
      <c r="J138" s="243"/>
      <c r="K138" s="243"/>
      <c r="L138" s="243"/>
      <c r="M138" s="243"/>
      <c r="N138" s="243"/>
      <c r="O138" s="243"/>
      <c r="P138" s="243"/>
      <c r="Q138" s="243"/>
      <c r="R138" s="243">
        <f t="shared" si="15"/>
        <v>0</v>
      </c>
      <c r="S138" s="243"/>
      <c r="T138" s="243"/>
      <c r="U138" s="243"/>
      <c r="V138" s="243"/>
      <c r="W138" s="243"/>
      <c r="X138" s="243"/>
      <c r="Y138" s="243">
        <f t="shared" si="17"/>
        <v>0</v>
      </c>
      <c r="Z138" s="243">
        <f t="shared" si="18"/>
        <v>0</v>
      </c>
      <c r="AA138" s="243"/>
      <c r="AB138" s="243"/>
      <c r="AC138" s="243"/>
      <c r="AD138" s="243"/>
      <c r="AE138" s="243"/>
      <c r="AF138" s="243"/>
      <c r="AG138" s="243"/>
      <c r="AH138" s="243">
        <f t="shared" si="16"/>
        <v>0</v>
      </c>
      <c r="AI138" s="243"/>
      <c r="AJ138" s="243">
        <f t="shared" si="19"/>
        <v>0</v>
      </c>
      <c r="AK138" s="245"/>
      <c r="AL138" s="245"/>
      <c r="AM138" s="246">
        <f t="shared" si="20"/>
        <v>209841211.67000002</v>
      </c>
      <c r="AN138" s="252">
        <v>209841211.67000002</v>
      </c>
      <c r="AO138" s="247">
        <f t="shared" si="22"/>
        <v>0</v>
      </c>
      <c r="AP138" s="247">
        <f>SUM('[1]1-СТ'!AA144+'[1]1-СТ'!AC144+'[1]1-СТ'!AE144-'[1]2-ҮХХ'!AM147)</f>
        <v>0</v>
      </c>
    </row>
    <row r="139" spans="1:42">
      <c r="A139" s="238">
        <v>127</v>
      </c>
      <c r="B139" s="239" t="s">
        <v>438</v>
      </c>
      <c r="C139" s="240" t="s">
        <v>349</v>
      </c>
      <c r="D139" s="240" t="s">
        <v>309</v>
      </c>
      <c r="E139" s="241" t="s">
        <v>304</v>
      </c>
      <c r="F139" s="208">
        <v>100626290</v>
      </c>
      <c r="G139" s="243"/>
      <c r="H139" s="249"/>
      <c r="I139" s="243"/>
      <c r="J139" s="243"/>
      <c r="K139" s="243"/>
      <c r="L139" s="243"/>
      <c r="M139" s="243"/>
      <c r="N139" s="243"/>
      <c r="O139" s="243"/>
      <c r="P139" s="243"/>
      <c r="Q139" s="243"/>
      <c r="R139" s="243">
        <f t="shared" si="15"/>
        <v>0</v>
      </c>
      <c r="S139" s="243"/>
      <c r="T139" s="243"/>
      <c r="U139" s="243"/>
      <c r="V139" s="243"/>
      <c r="W139" s="243"/>
      <c r="X139" s="243"/>
      <c r="Y139" s="243">
        <f t="shared" si="17"/>
        <v>0</v>
      </c>
      <c r="Z139" s="243">
        <f t="shared" si="18"/>
        <v>0</v>
      </c>
      <c r="AA139" s="243"/>
      <c r="AB139" s="243"/>
      <c r="AC139" s="243"/>
      <c r="AD139" s="243"/>
      <c r="AE139" s="243"/>
      <c r="AF139" s="243"/>
      <c r="AG139" s="243"/>
      <c r="AH139" s="243">
        <f t="shared" si="16"/>
        <v>0</v>
      </c>
      <c r="AI139" s="243"/>
      <c r="AJ139" s="243">
        <f t="shared" si="19"/>
        <v>0</v>
      </c>
      <c r="AK139" s="245"/>
      <c r="AL139" s="245"/>
      <c r="AM139" s="246">
        <f t="shared" si="20"/>
        <v>100626290</v>
      </c>
      <c r="AN139" s="252">
        <v>100626290</v>
      </c>
      <c r="AO139" s="247">
        <f t="shared" si="22"/>
        <v>0</v>
      </c>
      <c r="AP139" s="247">
        <f>SUM('[1]1-СТ'!AA145+'[1]1-СТ'!AC145+'[1]1-СТ'!AE145-'[1]2-ҮХХ'!AM148)</f>
        <v>-5.000007152557373E-2</v>
      </c>
    </row>
    <row r="140" spans="1:42">
      <c r="A140" s="238">
        <v>128</v>
      </c>
      <c r="B140" s="239" t="s">
        <v>438</v>
      </c>
      <c r="C140" s="240" t="s">
        <v>349</v>
      </c>
      <c r="D140" s="240" t="s">
        <v>306</v>
      </c>
      <c r="E140" s="241" t="s">
        <v>304</v>
      </c>
      <c r="F140" s="208">
        <v>336572922</v>
      </c>
      <c r="G140" s="243"/>
      <c r="H140" s="249"/>
      <c r="I140" s="243"/>
      <c r="J140" s="243"/>
      <c r="K140" s="243"/>
      <c r="L140" s="243"/>
      <c r="M140" s="243"/>
      <c r="N140" s="243"/>
      <c r="O140" s="243"/>
      <c r="P140" s="243"/>
      <c r="Q140" s="243"/>
      <c r="R140" s="243">
        <f t="shared" si="15"/>
        <v>0</v>
      </c>
      <c r="S140" s="243"/>
      <c r="T140" s="243"/>
      <c r="U140" s="243"/>
      <c r="V140" s="243"/>
      <c r="W140" s="243"/>
      <c r="X140" s="243"/>
      <c r="Y140" s="243">
        <f t="shared" si="17"/>
        <v>0</v>
      </c>
      <c r="Z140" s="243">
        <f t="shared" si="18"/>
        <v>0</v>
      </c>
      <c r="AA140" s="243"/>
      <c r="AB140" s="243"/>
      <c r="AC140" s="243"/>
      <c r="AD140" s="243"/>
      <c r="AE140" s="243"/>
      <c r="AF140" s="243"/>
      <c r="AG140" s="243"/>
      <c r="AH140" s="243">
        <f t="shared" si="16"/>
        <v>0</v>
      </c>
      <c r="AI140" s="243"/>
      <c r="AJ140" s="243">
        <f t="shared" si="19"/>
        <v>0</v>
      </c>
      <c r="AK140" s="245"/>
      <c r="AL140" s="245"/>
      <c r="AM140" s="246">
        <f t="shared" si="20"/>
        <v>336572922</v>
      </c>
      <c r="AN140" s="252">
        <v>336572922</v>
      </c>
      <c r="AO140" s="247">
        <f t="shared" si="22"/>
        <v>0</v>
      </c>
      <c r="AP140" s="247">
        <f>SUM('[1]1-СТ'!AA146+'[1]1-СТ'!AC146+'[1]1-СТ'!AE146-'[1]2-ҮХХ'!AM149)</f>
        <v>-2.9802322387695313E-8</v>
      </c>
    </row>
    <row r="141" spans="1:42">
      <c r="A141" s="238">
        <v>129</v>
      </c>
      <c r="B141" s="239" t="s">
        <v>438</v>
      </c>
      <c r="C141" s="240" t="s">
        <v>349</v>
      </c>
      <c r="D141" s="240" t="s">
        <v>457</v>
      </c>
      <c r="E141" s="241" t="s">
        <v>304</v>
      </c>
      <c r="F141" s="208">
        <v>2225375</v>
      </c>
      <c r="G141" s="243"/>
      <c r="H141" s="249"/>
      <c r="I141" s="243"/>
      <c r="J141" s="243"/>
      <c r="K141" s="243"/>
      <c r="L141" s="243"/>
      <c r="M141" s="243"/>
      <c r="N141" s="243"/>
      <c r="O141" s="243"/>
      <c r="P141" s="243"/>
      <c r="Q141" s="243"/>
      <c r="R141" s="243">
        <f t="shared" si="15"/>
        <v>0</v>
      </c>
      <c r="S141" s="243"/>
      <c r="T141" s="243"/>
      <c r="U141" s="243"/>
      <c r="V141" s="243"/>
      <c r="W141" s="243"/>
      <c r="X141" s="243"/>
      <c r="Y141" s="243">
        <f t="shared" si="17"/>
        <v>0</v>
      </c>
      <c r="Z141" s="243">
        <f t="shared" si="18"/>
        <v>0</v>
      </c>
      <c r="AA141" s="243"/>
      <c r="AB141" s="243"/>
      <c r="AC141" s="243"/>
      <c r="AD141" s="243"/>
      <c r="AE141" s="243"/>
      <c r="AF141" s="243"/>
      <c r="AG141" s="243"/>
      <c r="AH141" s="243">
        <f t="shared" si="16"/>
        <v>0</v>
      </c>
      <c r="AI141" s="243"/>
      <c r="AJ141" s="243">
        <f t="shared" si="19"/>
        <v>0</v>
      </c>
      <c r="AK141" s="245"/>
      <c r="AL141" s="245"/>
      <c r="AM141" s="246">
        <f t="shared" si="20"/>
        <v>2225375</v>
      </c>
      <c r="AN141" s="252">
        <v>2225375</v>
      </c>
      <c r="AO141" s="247">
        <f t="shared" si="22"/>
        <v>0</v>
      </c>
      <c r="AP141" s="247">
        <f>SUM('[1]1-СТ'!AA147+'[1]1-СТ'!AC147+'[1]1-СТ'!AE147-'[1]2-ҮХХ'!AM150)</f>
        <v>0</v>
      </c>
    </row>
    <row r="142" spans="1:42">
      <c r="A142" s="238">
        <v>130</v>
      </c>
      <c r="B142" s="239" t="s">
        <v>438</v>
      </c>
      <c r="C142" s="240" t="s">
        <v>353</v>
      </c>
      <c r="D142" s="240" t="s">
        <v>303</v>
      </c>
      <c r="E142" s="241" t="s">
        <v>304</v>
      </c>
      <c r="F142" s="208">
        <v>1112782444</v>
      </c>
      <c r="G142" s="194"/>
      <c r="H142" s="250"/>
      <c r="I142" s="243"/>
      <c r="J142" s="243"/>
      <c r="K142" s="243"/>
      <c r="L142" s="243"/>
      <c r="M142" s="243"/>
      <c r="N142" s="243"/>
      <c r="O142" s="243"/>
      <c r="P142" s="243"/>
      <c r="Q142" s="194"/>
      <c r="R142" s="243">
        <f>SUM(G142:Q142)</f>
        <v>0</v>
      </c>
      <c r="S142" s="243"/>
      <c r="T142" s="243"/>
      <c r="U142" s="243"/>
      <c r="V142" s="243"/>
      <c r="W142" s="243"/>
      <c r="X142" s="243"/>
      <c r="Y142" s="243">
        <f t="shared" si="17"/>
        <v>0</v>
      </c>
      <c r="Z142" s="243">
        <f t="shared" si="18"/>
        <v>0</v>
      </c>
      <c r="AA142" s="243"/>
      <c r="AB142" s="243"/>
      <c r="AC142" s="243"/>
      <c r="AD142" s="243"/>
      <c r="AE142" s="243"/>
      <c r="AF142" s="243"/>
      <c r="AG142" s="243"/>
      <c r="AH142" s="243">
        <f t="shared" si="16"/>
        <v>0</v>
      </c>
      <c r="AI142" s="243"/>
      <c r="AJ142" s="243">
        <f t="shared" si="19"/>
        <v>0</v>
      </c>
      <c r="AK142" s="245"/>
      <c r="AL142" s="245"/>
      <c r="AM142" s="246">
        <f t="shared" si="20"/>
        <v>1112782444</v>
      </c>
      <c r="AN142" s="247">
        <v>1112782444</v>
      </c>
      <c r="AO142" s="247">
        <f t="shared" si="22"/>
        <v>0</v>
      </c>
      <c r="AP142" s="247">
        <f>SUM('[1]1-СТ'!AA148+'[1]1-СТ'!AC148+'[1]1-СТ'!AE148-'[1]2-ҮХХ'!AM151)</f>
        <v>0</v>
      </c>
    </row>
    <row r="143" spans="1:42">
      <c r="A143" s="238">
        <v>131</v>
      </c>
      <c r="B143" s="239" t="s">
        <v>438</v>
      </c>
      <c r="C143" s="240" t="s">
        <v>353</v>
      </c>
      <c r="D143" s="240" t="s">
        <v>305</v>
      </c>
      <c r="E143" s="241" t="s">
        <v>304</v>
      </c>
      <c r="F143" s="208">
        <v>2350000</v>
      </c>
      <c r="G143" s="243"/>
      <c r="H143" s="249"/>
      <c r="I143" s="243"/>
      <c r="J143" s="243"/>
      <c r="K143" s="243"/>
      <c r="L143" s="243"/>
      <c r="M143" s="243"/>
      <c r="N143" s="243"/>
      <c r="O143" s="243"/>
      <c r="P143" s="243"/>
      <c r="Q143" s="243"/>
      <c r="R143" s="243">
        <f t="shared" si="15"/>
        <v>0</v>
      </c>
      <c r="S143" s="243"/>
      <c r="T143" s="243"/>
      <c r="U143" s="243"/>
      <c r="V143" s="243"/>
      <c r="W143" s="243"/>
      <c r="X143" s="243"/>
      <c r="Y143" s="243">
        <f t="shared" si="17"/>
        <v>0</v>
      </c>
      <c r="Z143" s="243">
        <f t="shared" si="18"/>
        <v>0</v>
      </c>
      <c r="AA143" s="243"/>
      <c r="AB143" s="243"/>
      <c r="AC143" s="243"/>
      <c r="AD143" s="243"/>
      <c r="AE143" s="243"/>
      <c r="AF143" s="243"/>
      <c r="AG143" s="243"/>
      <c r="AH143" s="243">
        <f t="shared" si="16"/>
        <v>0</v>
      </c>
      <c r="AI143" s="243"/>
      <c r="AJ143" s="243">
        <f t="shared" si="19"/>
        <v>0</v>
      </c>
      <c r="AK143" s="245"/>
      <c r="AL143" s="245"/>
      <c r="AM143" s="246">
        <f t="shared" si="20"/>
        <v>2350000</v>
      </c>
      <c r="AN143" s="247">
        <v>2350000</v>
      </c>
      <c r="AO143" s="247">
        <f t="shared" si="22"/>
        <v>0</v>
      </c>
      <c r="AP143" s="247">
        <f>SUM('[1]1-СТ'!AA150+'[1]1-СТ'!AC150+'[1]1-СТ'!AE150-'[1]2-ҮХХ'!AM153)</f>
        <v>0</v>
      </c>
    </row>
    <row r="144" spans="1:42">
      <c r="A144" s="238">
        <v>132</v>
      </c>
      <c r="B144" s="239" t="s">
        <v>438</v>
      </c>
      <c r="C144" s="251" t="s">
        <v>353</v>
      </c>
      <c r="D144" s="251" t="s">
        <v>308</v>
      </c>
      <c r="E144" s="241" t="s">
        <v>304</v>
      </c>
      <c r="F144" s="208">
        <v>2994445650.3699999</v>
      </c>
      <c r="G144" s="243"/>
      <c r="H144" s="249"/>
      <c r="I144" s="243"/>
      <c r="J144" s="243"/>
      <c r="K144" s="243"/>
      <c r="L144" s="243"/>
      <c r="M144" s="243"/>
      <c r="N144" s="243"/>
      <c r="O144" s="243"/>
      <c r="P144" s="243"/>
      <c r="Q144" s="243"/>
      <c r="R144" s="243">
        <f t="shared" si="15"/>
        <v>0</v>
      </c>
      <c r="S144" s="243"/>
      <c r="T144" s="243"/>
      <c r="U144" s="243"/>
      <c r="V144" s="243"/>
      <c r="W144" s="243"/>
      <c r="X144" s="243"/>
      <c r="Y144" s="243">
        <f t="shared" si="17"/>
        <v>0</v>
      </c>
      <c r="Z144" s="243">
        <f t="shared" si="18"/>
        <v>0</v>
      </c>
      <c r="AA144" s="243"/>
      <c r="AB144" s="243"/>
      <c r="AC144" s="243"/>
      <c r="AD144" s="243"/>
      <c r="AE144" s="243"/>
      <c r="AF144" s="243"/>
      <c r="AG144" s="243"/>
      <c r="AH144" s="243">
        <f t="shared" si="16"/>
        <v>0</v>
      </c>
      <c r="AI144" s="243"/>
      <c r="AJ144" s="243">
        <f t="shared" si="19"/>
        <v>0</v>
      </c>
      <c r="AK144" s="245"/>
      <c r="AL144" s="245"/>
      <c r="AM144" s="246">
        <f t="shared" si="20"/>
        <v>2994445650.3699999</v>
      </c>
      <c r="AN144" s="252">
        <v>2994445650.3699999</v>
      </c>
      <c r="AO144" s="247">
        <f t="shared" si="22"/>
        <v>0</v>
      </c>
      <c r="AP144" s="247">
        <f>SUM('[1]1-СТ'!AA151+'[1]1-СТ'!AC151+'[1]1-СТ'!AE151-'[1]2-ҮХХ'!AM154)</f>
        <v>0</v>
      </c>
    </row>
    <row r="145" spans="1:42">
      <c r="A145" s="238">
        <v>133</v>
      </c>
      <c r="B145" s="239" t="s">
        <v>438</v>
      </c>
      <c r="C145" s="251" t="s">
        <v>353</v>
      </c>
      <c r="D145" s="251" t="s">
        <v>307</v>
      </c>
      <c r="E145" s="241" t="s">
        <v>304</v>
      </c>
      <c r="F145" s="208">
        <v>313320076.00999999</v>
      </c>
      <c r="G145" s="243"/>
      <c r="H145" s="249"/>
      <c r="I145" s="243"/>
      <c r="J145" s="243"/>
      <c r="K145" s="243"/>
      <c r="L145" s="243"/>
      <c r="M145" s="243"/>
      <c r="N145" s="243"/>
      <c r="O145" s="243"/>
      <c r="P145" s="243"/>
      <c r="Q145" s="243"/>
      <c r="R145" s="243">
        <f t="shared" si="15"/>
        <v>0</v>
      </c>
      <c r="S145" s="243"/>
      <c r="T145" s="243"/>
      <c r="U145" s="243"/>
      <c r="V145" s="243"/>
      <c r="W145" s="243"/>
      <c r="X145" s="243"/>
      <c r="Y145" s="243">
        <f t="shared" si="17"/>
        <v>0</v>
      </c>
      <c r="Z145" s="243">
        <f t="shared" si="18"/>
        <v>0</v>
      </c>
      <c r="AA145" s="243"/>
      <c r="AB145" s="243"/>
      <c r="AC145" s="243"/>
      <c r="AD145" s="243"/>
      <c r="AE145" s="243"/>
      <c r="AF145" s="243"/>
      <c r="AG145" s="243"/>
      <c r="AH145" s="243">
        <f t="shared" si="16"/>
        <v>0</v>
      </c>
      <c r="AI145" s="243"/>
      <c r="AJ145" s="243">
        <f t="shared" si="19"/>
        <v>0</v>
      </c>
      <c r="AK145" s="245"/>
      <c r="AL145" s="245"/>
      <c r="AM145" s="246">
        <f t="shared" si="20"/>
        <v>313320076.00999999</v>
      </c>
      <c r="AN145" s="252">
        <v>313320076.00999999</v>
      </c>
      <c r="AO145" s="247">
        <f t="shared" si="22"/>
        <v>0</v>
      </c>
      <c r="AP145" s="247">
        <f>SUM('[1]1-СТ'!AA152+'[1]1-СТ'!AC152+'[1]1-СТ'!AE152-'[1]2-ҮХХ'!AM155)</f>
        <v>0</v>
      </c>
    </row>
    <row r="146" spans="1:42">
      <c r="A146" s="238">
        <v>134</v>
      </c>
      <c r="B146" s="239" t="s">
        <v>438</v>
      </c>
      <c r="C146" s="240" t="s">
        <v>353</v>
      </c>
      <c r="D146" s="240" t="s">
        <v>309</v>
      </c>
      <c r="E146" s="241" t="s">
        <v>304</v>
      </c>
      <c r="F146" s="208">
        <v>229681544.72</v>
      </c>
      <c r="G146" s="243"/>
      <c r="H146" s="249"/>
      <c r="I146" s="243"/>
      <c r="J146" s="243"/>
      <c r="K146" s="243"/>
      <c r="L146" s="243"/>
      <c r="M146" s="243"/>
      <c r="N146" s="243"/>
      <c r="O146" s="243"/>
      <c r="P146" s="243"/>
      <c r="Q146" s="243"/>
      <c r="R146" s="243">
        <f t="shared" si="15"/>
        <v>0</v>
      </c>
      <c r="S146" s="243"/>
      <c r="T146" s="243"/>
      <c r="U146" s="243"/>
      <c r="V146" s="243"/>
      <c r="W146" s="243"/>
      <c r="X146" s="243"/>
      <c r="Y146" s="243">
        <f t="shared" si="17"/>
        <v>0</v>
      </c>
      <c r="Z146" s="243">
        <f t="shared" si="18"/>
        <v>0</v>
      </c>
      <c r="AA146" s="243"/>
      <c r="AB146" s="243"/>
      <c r="AC146" s="243"/>
      <c r="AD146" s="243"/>
      <c r="AE146" s="243"/>
      <c r="AF146" s="243"/>
      <c r="AG146" s="243"/>
      <c r="AH146" s="243">
        <f t="shared" si="16"/>
        <v>0</v>
      </c>
      <c r="AI146" s="243"/>
      <c r="AJ146" s="243">
        <f t="shared" si="19"/>
        <v>0</v>
      </c>
      <c r="AK146" s="245"/>
      <c r="AL146" s="245"/>
      <c r="AM146" s="246">
        <f t="shared" si="20"/>
        <v>229681544.72</v>
      </c>
      <c r="AN146" s="252">
        <v>229681544.72</v>
      </c>
      <c r="AO146" s="247">
        <f t="shared" si="22"/>
        <v>0</v>
      </c>
      <c r="AP146" s="247">
        <f>SUM('[1]1-СТ'!AA153+'[1]1-СТ'!AC153+'[1]1-СТ'!AE153-'[1]2-ҮХХ'!AM156)</f>
        <v>0.22000026702880859</v>
      </c>
    </row>
    <row r="147" spans="1:42">
      <c r="A147" s="238">
        <v>135</v>
      </c>
      <c r="B147" s="239" t="s">
        <v>438</v>
      </c>
      <c r="C147" s="240" t="s">
        <v>353</v>
      </c>
      <c r="D147" s="240" t="s">
        <v>306</v>
      </c>
      <c r="E147" s="241" t="s">
        <v>427</v>
      </c>
      <c r="F147" s="208">
        <v>768958828.23000002</v>
      </c>
      <c r="G147" s="258"/>
      <c r="H147" s="208"/>
      <c r="I147" s="208"/>
      <c r="J147" s="208"/>
      <c r="K147" s="208"/>
      <c r="L147" s="208"/>
      <c r="M147" s="208"/>
      <c r="N147" s="208"/>
      <c r="O147" s="208"/>
      <c r="P147" s="208"/>
      <c r="Q147" s="208"/>
      <c r="R147" s="286">
        <f t="shared" ref="R147" si="23">SUM(G147:Q147)</f>
        <v>0</v>
      </c>
      <c r="S147" s="287"/>
      <c r="T147" s="287"/>
      <c r="U147" s="287"/>
      <c r="V147" s="287"/>
      <c r="W147" s="287"/>
      <c r="X147" s="287"/>
      <c r="Y147" s="242">
        <f t="shared" ref="Y147" si="24">SUM(S147:X147)</f>
        <v>0</v>
      </c>
      <c r="Z147" s="242">
        <f t="shared" ref="Z147" si="25">Y147+R147</f>
        <v>0</v>
      </c>
      <c r="AA147" s="208"/>
      <c r="AB147" s="195"/>
      <c r="AC147" s="208"/>
      <c r="AD147" s="208"/>
      <c r="AE147" s="208"/>
      <c r="AF147" s="208"/>
      <c r="AG147" s="208"/>
      <c r="AH147" s="242">
        <f t="shared" ref="AH147" si="26">SUM(AB147:AG147)</f>
        <v>0</v>
      </c>
      <c r="AI147" s="208"/>
      <c r="AJ147" s="242">
        <f t="shared" ref="AJ147" si="27">AH147+AI147</f>
        <v>0</v>
      </c>
      <c r="AK147" s="289"/>
      <c r="AL147" s="289"/>
      <c r="AM147" s="208">
        <f t="shared" ref="AM147" si="28">F147+Z147-AJ147</f>
        <v>768958828.23000002</v>
      </c>
      <c r="AN147" s="252">
        <v>768958828.23000002</v>
      </c>
      <c r="AO147" s="247">
        <f t="shared" ref="AO147" si="29">AN147-F147</f>
        <v>0</v>
      </c>
      <c r="AP147" s="247">
        <f>SUM('[1]1-СТ'!AA261+'[1]1-СТ'!AC261+'[1]1-СТ'!AE261-'[1]2-ҮХХ'!AM265)</f>
        <v>0</v>
      </c>
    </row>
    <row r="148" spans="1:42">
      <c r="A148" s="238">
        <v>136</v>
      </c>
      <c r="B148" s="239" t="s">
        <v>438</v>
      </c>
      <c r="C148" s="240" t="s">
        <v>353</v>
      </c>
      <c r="D148" s="240" t="s">
        <v>458</v>
      </c>
      <c r="E148" s="241" t="s">
        <v>304</v>
      </c>
      <c r="F148" s="208">
        <v>10639851</v>
      </c>
      <c r="G148" s="243"/>
      <c r="H148" s="249"/>
      <c r="I148" s="243"/>
      <c r="J148" s="243"/>
      <c r="K148" s="243"/>
      <c r="L148" s="243"/>
      <c r="M148" s="243"/>
      <c r="N148" s="243"/>
      <c r="O148" s="243"/>
      <c r="P148" s="243"/>
      <c r="Q148" s="243"/>
      <c r="R148" s="243">
        <f t="shared" si="15"/>
        <v>0</v>
      </c>
      <c r="S148" s="243"/>
      <c r="T148" s="243"/>
      <c r="U148" s="243"/>
      <c r="V148" s="243"/>
      <c r="W148" s="243"/>
      <c r="X148" s="243"/>
      <c r="Y148" s="243">
        <f t="shared" si="17"/>
        <v>0</v>
      </c>
      <c r="Z148" s="243">
        <f t="shared" si="18"/>
        <v>0</v>
      </c>
      <c r="AA148" s="243"/>
      <c r="AB148" s="243"/>
      <c r="AC148" s="243"/>
      <c r="AD148" s="243"/>
      <c r="AE148" s="243"/>
      <c r="AF148" s="243"/>
      <c r="AG148" s="243"/>
      <c r="AH148" s="243">
        <f t="shared" si="16"/>
        <v>0</v>
      </c>
      <c r="AI148" s="243"/>
      <c r="AJ148" s="243">
        <f t="shared" si="19"/>
        <v>0</v>
      </c>
      <c r="AK148" s="245"/>
      <c r="AL148" s="245"/>
      <c r="AM148" s="246">
        <f t="shared" si="20"/>
        <v>10639851</v>
      </c>
      <c r="AN148" s="252">
        <v>10639851</v>
      </c>
      <c r="AO148" s="247">
        <f t="shared" si="22"/>
        <v>0</v>
      </c>
      <c r="AP148" s="247">
        <f>SUM('[1]1-СТ'!AA154+'[1]1-СТ'!AC154+'[1]1-СТ'!AE154-'[1]2-ҮХХ'!AM157)</f>
        <v>0</v>
      </c>
    </row>
    <row r="149" spans="1:42">
      <c r="A149" s="238">
        <v>137</v>
      </c>
      <c r="B149" s="239" t="s">
        <v>438</v>
      </c>
      <c r="C149" s="240" t="s">
        <v>353</v>
      </c>
      <c r="D149" s="240" t="s">
        <v>459</v>
      </c>
      <c r="E149" s="241" t="s">
        <v>304</v>
      </c>
      <c r="F149" s="266">
        <v>1207737630</v>
      </c>
      <c r="G149" s="243"/>
      <c r="H149" s="249"/>
      <c r="I149" s="243"/>
      <c r="J149" s="243"/>
      <c r="K149" s="243"/>
      <c r="L149" s="243"/>
      <c r="M149" s="243"/>
      <c r="N149" s="243"/>
      <c r="O149" s="243"/>
      <c r="P149" s="243"/>
      <c r="Q149" s="243"/>
      <c r="R149" s="243">
        <f t="shared" si="15"/>
        <v>0</v>
      </c>
      <c r="S149" s="243"/>
      <c r="T149" s="243"/>
      <c r="U149" s="243"/>
      <c r="V149" s="243"/>
      <c r="W149" s="243"/>
      <c r="X149" s="243"/>
      <c r="Y149" s="243">
        <f t="shared" si="17"/>
        <v>0</v>
      </c>
      <c r="Z149" s="243">
        <f t="shared" si="18"/>
        <v>0</v>
      </c>
      <c r="AA149" s="243"/>
      <c r="AB149" s="243"/>
      <c r="AC149" s="243"/>
      <c r="AD149" s="243"/>
      <c r="AE149" s="243"/>
      <c r="AF149" s="243"/>
      <c r="AG149" s="243"/>
      <c r="AH149" s="243">
        <f t="shared" si="16"/>
        <v>0</v>
      </c>
      <c r="AI149" s="243"/>
      <c r="AJ149" s="243">
        <f t="shared" si="19"/>
        <v>0</v>
      </c>
      <c r="AK149" s="245"/>
      <c r="AL149" s="245"/>
      <c r="AM149" s="246">
        <f t="shared" si="20"/>
        <v>1207737630</v>
      </c>
      <c r="AN149" s="267">
        <v>1207737630</v>
      </c>
      <c r="AO149" s="247">
        <f t="shared" si="22"/>
        <v>0</v>
      </c>
      <c r="AP149" s="247">
        <f>SUM('[1]1-СТ'!AA155+'[1]1-СТ'!AC155+'[1]1-СТ'!AE155-'[1]2-ҮХХ'!AM158)</f>
        <v>0</v>
      </c>
    </row>
    <row r="150" spans="1:42">
      <c r="A150" s="238">
        <v>138</v>
      </c>
      <c r="B150" s="239" t="s">
        <v>438</v>
      </c>
      <c r="C150" s="240" t="s">
        <v>354</v>
      </c>
      <c r="D150" s="240" t="s">
        <v>303</v>
      </c>
      <c r="E150" s="241" t="s">
        <v>304</v>
      </c>
      <c r="F150" s="208">
        <v>985761577.09999943</v>
      </c>
      <c r="G150" s="243"/>
      <c r="H150" s="249"/>
      <c r="I150" s="243"/>
      <c r="J150" s="243"/>
      <c r="K150" s="243"/>
      <c r="L150" s="243"/>
      <c r="M150" s="243"/>
      <c r="N150" s="243"/>
      <c r="O150" s="243"/>
      <c r="P150" s="243"/>
      <c r="Q150" s="243"/>
      <c r="R150" s="243">
        <f t="shared" si="15"/>
        <v>0</v>
      </c>
      <c r="S150" s="243"/>
      <c r="T150" s="243"/>
      <c r="U150" s="243"/>
      <c r="V150" s="243"/>
      <c r="W150" s="243"/>
      <c r="X150" s="243"/>
      <c r="Y150" s="243">
        <f t="shared" si="17"/>
        <v>0</v>
      </c>
      <c r="Z150" s="243">
        <f t="shared" si="18"/>
        <v>0</v>
      </c>
      <c r="AA150" s="243"/>
      <c r="AB150" s="243"/>
      <c r="AC150" s="243"/>
      <c r="AD150" s="243"/>
      <c r="AE150" s="243"/>
      <c r="AF150" s="243"/>
      <c r="AG150" s="243"/>
      <c r="AH150" s="243">
        <f t="shared" si="16"/>
        <v>0</v>
      </c>
      <c r="AI150" s="243"/>
      <c r="AJ150" s="243">
        <f t="shared" si="19"/>
        <v>0</v>
      </c>
      <c r="AK150" s="245"/>
      <c r="AL150" s="245"/>
      <c r="AM150" s="246">
        <f t="shared" si="20"/>
        <v>985761577.09999943</v>
      </c>
      <c r="AN150" s="247">
        <v>985761577.09999943</v>
      </c>
      <c r="AO150" s="247">
        <f t="shared" si="22"/>
        <v>0</v>
      </c>
      <c r="AP150" s="247">
        <f>SUM('[1]1-СТ'!AA156+'[1]1-СТ'!AC156+'[1]1-СТ'!AE156-'[1]2-ҮХХ'!AM159)</f>
        <v>0</v>
      </c>
    </row>
    <row r="151" spans="1:42">
      <c r="A151" s="238">
        <v>139</v>
      </c>
      <c r="B151" s="239" t="s">
        <v>438</v>
      </c>
      <c r="C151" s="240" t="s">
        <v>354</v>
      </c>
      <c r="D151" s="240" t="s">
        <v>305</v>
      </c>
      <c r="E151" s="241" t="s">
        <v>304</v>
      </c>
      <c r="F151" s="208">
        <v>4541900</v>
      </c>
      <c r="G151" s="243"/>
      <c r="H151" s="249"/>
      <c r="I151" s="243"/>
      <c r="J151" s="243"/>
      <c r="K151" s="243"/>
      <c r="L151" s="243"/>
      <c r="M151" s="243"/>
      <c r="N151" s="243"/>
      <c r="O151" s="243"/>
      <c r="P151" s="243"/>
      <c r="Q151" s="243"/>
      <c r="R151" s="243">
        <f t="shared" si="15"/>
        <v>0</v>
      </c>
      <c r="S151" s="243"/>
      <c r="T151" s="243"/>
      <c r="U151" s="243"/>
      <c r="V151" s="243"/>
      <c r="W151" s="243"/>
      <c r="X151" s="243"/>
      <c r="Y151" s="243">
        <f t="shared" si="17"/>
        <v>0</v>
      </c>
      <c r="Z151" s="243">
        <f t="shared" si="18"/>
        <v>0</v>
      </c>
      <c r="AA151" s="243"/>
      <c r="AB151" s="243"/>
      <c r="AC151" s="243"/>
      <c r="AD151" s="243"/>
      <c r="AE151" s="243"/>
      <c r="AF151" s="243"/>
      <c r="AG151" s="243"/>
      <c r="AH151" s="243">
        <f t="shared" si="16"/>
        <v>0</v>
      </c>
      <c r="AI151" s="243"/>
      <c r="AJ151" s="243">
        <f t="shared" si="19"/>
        <v>0</v>
      </c>
      <c r="AK151" s="245"/>
      <c r="AL151" s="245"/>
      <c r="AM151" s="246">
        <f t="shared" si="20"/>
        <v>4541900</v>
      </c>
      <c r="AN151" s="247">
        <v>4541900</v>
      </c>
      <c r="AO151" s="247">
        <f t="shared" si="22"/>
        <v>0</v>
      </c>
      <c r="AP151" s="247">
        <f>SUM('[1]1-СТ'!AA157+'[1]1-СТ'!AC157+'[1]1-СТ'!AE157-'[1]2-ҮХХ'!AM160)</f>
        <v>0</v>
      </c>
    </row>
    <row r="152" spans="1:42">
      <c r="A152" s="238">
        <v>140</v>
      </c>
      <c r="B152" s="239" t="s">
        <v>438</v>
      </c>
      <c r="C152" s="240" t="s">
        <v>354</v>
      </c>
      <c r="D152" s="240" t="s">
        <v>308</v>
      </c>
      <c r="E152" s="241" t="s">
        <v>304</v>
      </c>
      <c r="F152" s="208">
        <v>1370329988.21</v>
      </c>
      <c r="G152" s="243"/>
      <c r="H152" s="249"/>
      <c r="I152" s="243"/>
      <c r="J152" s="243"/>
      <c r="K152" s="243"/>
      <c r="L152" s="243"/>
      <c r="M152" s="243"/>
      <c r="N152" s="243"/>
      <c r="O152" s="243"/>
      <c r="P152" s="243"/>
      <c r="Q152" s="243"/>
      <c r="R152" s="243">
        <f t="shared" si="15"/>
        <v>0</v>
      </c>
      <c r="S152" s="243"/>
      <c r="T152" s="243"/>
      <c r="U152" s="243"/>
      <c r="V152" s="243"/>
      <c r="W152" s="243"/>
      <c r="X152" s="243"/>
      <c r="Y152" s="243">
        <f t="shared" si="17"/>
        <v>0</v>
      </c>
      <c r="Z152" s="243">
        <f t="shared" si="18"/>
        <v>0</v>
      </c>
      <c r="AA152" s="243"/>
      <c r="AB152" s="243"/>
      <c r="AC152" s="243"/>
      <c r="AD152" s="243"/>
      <c r="AE152" s="243"/>
      <c r="AF152" s="243"/>
      <c r="AG152" s="243"/>
      <c r="AH152" s="243">
        <f t="shared" si="16"/>
        <v>0</v>
      </c>
      <c r="AI152" s="243"/>
      <c r="AJ152" s="243">
        <f t="shared" si="19"/>
        <v>0</v>
      </c>
      <c r="AK152" s="245"/>
      <c r="AL152" s="245"/>
      <c r="AM152" s="246">
        <f t="shared" si="20"/>
        <v>1370329988.21</v>
      </c>
      <c r="AN152" s="247">
        <v>1370329988.21</v>
      </c>
      <c r="AO152" s="247">
        <f t="shared" si="22"/>
        <v>0</v>
      </c>
      <c r="AP152" s="247">
        <f>SUM('[1]1-СТ'!AA158+'[1]1-СТ'!AC158+'[1]1-СТ'!AE158-'[1]2-ҮХХ'!AM161)</f>
        <v>5.9604644775390625E-7</v>
      </c>
    </row>
    <row r="153" spans="1:42">
      <c r="A153" s="238">
        <v>141</v>
      </c>
      <c r="B153" s="239" t="s">
        <v>438</v>
      </c>
      <c r="C153" s="251" t="s">
        <v>354</v>
      </c>
      <c r="D153" s="251" t="s">
        <v>307</v>
      </c>
      <c r="E153" s="241" t="s">
        <v>304</v>
      </c>
      <c r="F153" s="208">
        <v>794245041</v>
      </c>
      <c r="G153" s="243"/>
      <c r="H153" s="249"/>
      <c r="I153" s="243"/>
      <c r="J153" s="243"/>
      <c r="K153" s="243"/>
      <c r="L153" s="243"/>
      <c r="M153" s="243"/>
      <c r="N153" s="243"/>
      <c r="O153" s="243"/>
      <c r="P153" s="243"/>
      <c r="Q153" s="243"/>
      <c r="R153" s="243">
        <f t="shared" si="15"/>
        <v>0</v>
      </c>
      <c r="S153" s="243"/>
      <c r="T153" s="243"/>
      <c r="U153" s="243"/>
      <c r="V153" s="243"/>
      <c r="W153" s="243"/>
      <c r="X153" s="243"/>
      <c r="Y153" s="243">
        <f t="shared" si="17"/>
        <v>0</v>
      </c>
      <c r="Z153" s="243">
        <f t="shared" si="18"/>
        <v>0</v>
      </c>
      <c r="AA153" s="243"/>
      <c r="AB153" s="243"/>
      <c r="AC153" s="243"/>
      <c r="AD153" s="243"/>
      <c r="AE153" s="243"/>
      <c r="AF153" s="243"/>
      <c r="AG153" s="243"/>
      <c r="AH153" s="243">
        <f t="shared" si="16"/>
        <v>0</v>
      </c>
      <c r="AI153" s="243"/>
      <c r="AJ153" s="243">
        <f t="shared" si="19"/>
        <v>0</v>
      </c>
      <c r="AK153" s="245"/>
      <c r="AL153" s="245"/>
      <c r="AM153" s="246">
        <f t="shared" si="20"/>
        <v>794245041</v>
      </c>
      <c r="AN153" s="252">
        <v>794245041</v>
      </c>
      <c r="AO153" s="247">
        <f t="shared" si="22"/>
        <v>0</v>
      </c>
      <c r="AP153" s="247">
        <f>SUM('[1]1-СТ'!AA159+'[1]1-СТ'!AC159+'[1]1-СТ'!AE159-'[1]2-ҮХХ'!AM162)</f>
        <v>0</v>
      </c>
    </row>
    <row r="154" spans="1:42">
      <c r="A154" s="238">
        <v>142</v>
      </c>
      <c r="B154" s="239" t="s">
        <v>438</v>
      </c>
      <c r="C154" s="240" t="s">
        <v>354</v>
      </c>
      <c r="D154" s="240" t="s">
        <v>309</v>
      </c>
      <c r="E154" s="241" t="s">
        <v>304</v>
      </c>
      <c r="F154" s="208">
        <v>509478279</v>
      </c>
      <c r="G154" s="243"/>
      <c r="H154" s="249"/>
      <c r="I154" s="243"/>
      <c r="J154" s="243"/>
      <c r="K154" s="243"/>
      <c r="L154" s="243"/>
      <c r="M154" s="243"/>
      <c r="N154" s="243"/>
      <c r="O154" s="243"/>
      <c r="P154" s="243"/>
      <c r="Q154" s="243"/>
      <c r="R154" s="243">
        <f t="shared" si="15"/>
        <v>0</v>
      </c>
      <c r="S154" s="243"/>
      <c r="T154" s="243"/>
      <c r="U154" s="243"/>
      <c r="V154" s="243"/>
      <c r="W154" s="243"/>
      <c r="X154" s="243"/>
      <c r="Y154" s="243">
        <f t="shared" si="17"/>
        <v>0</v>
      </c>
      <c r="Z154" s="243">
        <f t="shared" si="18"/>
        <v>0</v>
      </c>
      <c r="AA154" s="243"/>
      <c r="AB154" s="243"/>
      <c r="AC154" s="243"/>
      <c r="AD154" s="243"/>
      <c r="AE154" s="243"/>
      <c r="AF154" s="243"/>
      <c r="AG154" s="243"/>
      <c r="AH154" s="243">
        <f t="shared" si="16"/>
        <v>0</v>
      </c>
      <c r="AI154" s="243"/>
      <c r="AJ154" s="243">
        <f t="shared" si="19"/>
        <v>0</v>
      </c>
      <c r="AK154" s="245"/>
      <c r="AL154" s="245"/>
      <c r="AM154" s="246">
        <f t="shared" si="20"/>
        <v>509478279</v>
      </c>
      <c r="AN154" s="252">
        <v>509478279</v>
      </c>
      <c r="AO154" s="247">
        <f t="shared" si="22"/>
        <v>0</v>
      </c>
      <c r="AP154" s="247">
        <f>SUM('[1]1-СТ'!AA160+'[1]1-СТ'!AC160+'[1]1-СТ'!AE160-'[1]2-ҮХХ'!AM163)</f>
        <v>0</v>
      </c>
    </row>
    <row r="155" spans="1:42">
      <c r="A155" s="238">
        <v>143</v>
      </c>
      <c r="B155" s="239" t="s">
        <v>438</v>
      </c>
      <c r="C155" s="240" t="s">
        <v>354</v>
      </c>
      <c r="D155" s="240" t="s">
        <v>306</v>
      </c>
      <c r="E155" s="241" t="s">
        <v>304</v>
      </c>
      <c r="F155" s="208">
        <v>533071429</v>
      </c>
      <c r="G155" s="243"/>
      <c r="H155" s="249"/>
      <c r="I155" s="243"/>
      <c r="J155" s="243"/>
      <c r="K155" s="243"/>
      <c r="L155" s="243"/>
      <c r="M155" s="243"/>
      <c r="N155" s="243"/>
      <c r="O155" s="243"/>
      <c r="P155" s="243"/>
      <c r="Q155" s="243"/>
      <c r="R155" s="243">
        <f t="shared" si="15"/>
        <v>0</v>
      </c>
      <c r="S155" s="243"/>
      <c r="T155" s="243"/>
      <c r="U155" s="243"/>
      <c r="V155" s="243"/>
      <c r="W155" s="243"/>
      <c r="X155" s="243"/>
      <c r="Y155" s="243">
        <f t="shared" si="17"/>
        <v>0</v>
      </c>
      <c r="Z155" s="243">
        <f t="shared" si="18"/>
        <v>0</v>
      </c>
      <c r="AA155" s="243"/>
      <c r="AB155" s="243"/>
      <c r="AC155" s="243"/>
      <c r="AD155" s="243"/>
      <c r="AE155" s="243"/>
      <c r="AF155" s="243"/>
      <c r="AG155" s="243"/>
      <c r="AH155" s="243">
        <f t="shared" si="16"/>
        <v>0</v>
      </c>
      <c r="AI155" s="243"/>
      <c r="AJ155" s="243">
        <f t="shared" si="19"/>
        <v>0</v>
      </c>
      <c r="AK155" s="245"/>
      <c r="AL155" s="245"/>
      <c r="AM155" s="246">
        <f t="shared" si="20"/>
        <v>533071429</v>
      </c>
      <c r="AN155" s="247">
        <v>533071429</v>
      </c>
      <c r="AO155" s="247">
        <f t="shared" si="22"/>
        <v>0</v>
      </c>
      <c r="AP155" s="247">
        <f>SUM('[1]1-СТ'!AA161+'[1]1-СТ'!AC161+'[1]1-СТ'!AE161-'[1]2-ҮХХ'!AM164)</f>
        <v>0</v>
      </c>
    </row>
    <row r="156" spans="1:42">
      <c r="A156" s="238">
        <v>144</v>
      </c>
      <c r="B156" s="239" t="s">
        <v>438</v>
      </c>
      <c r="C156" s="240" t="s">
        <v>354</v>
      </c>
      <c r="D156" s="240" t="s">
        <v>415</v>
      </c>
      <c r="E156" s="241" t="s">
        <v>304</v>
      </c>
      <c r="F156" s="208">
        <v>88479700</v>
      </c>
      <c r="G156" s="243"/>
      <c r="H156" s="249"/>
      <c r="I156" s="243"/>
      <c r="J156" s="243"/>
      <c r="K156" s="243"/>
      <c r="L156" s="243"/>
      <c r="M156" s="243"/>
      <c r="N156" s="243"/>
      <c r="O156" s="243"/>
      <c r="P156" s="243"/>
      <c r="Q156" s="243"/>
      <c r="R156" s="243">
        <f>SUM(G156:Q156)</f>
        <v>0</v>
      </c>
      <c r="S156" s="243"/>
      <c r="T156" s="243"/>
      <c r="U156" s="243"/>
      <c r="V156" s="243"/>
      <c r="W156" s="243"/>
      <c r="X156" s="243"/>
      <c r="Y156" s="243">
        <f>SUM(S156:X156)</f>
        <v>0</v>
      </c>
      <c r="Z156" s="243">
        <f>Y156+R156</f>
        <v>0</v>
      </c>
      <c r="AA156" s="243"/>
      <c r="AB156" s="243"/>
      <c r="AC156" s="243"/>
      <c r="AD156" s="243"/>
      <c r="AE156" s="243"/>
      <c r="AF156" s="243"/>
      <c r="AG156" s="243"/>
      <c r="AH156" s="243">
        <f>SUM(AB156:AG156)</f>
        <v>0</v>
      </c>
      <c r="AI156" s="243"/>
      <c r="AJ156" s="243">
        <f>AH156+AI156</f>
        <v>0</v>
      </c>
      <c r="AK156" s="245"/>
      <c r="AL156" s="245"/>
      <c r="AM156" s="246">
        <f>F156+Z156-AJ156</f>
        <v>88479700</v>
      </c>
      <c r="AN156" s="247">
        <v>88479700</v>
      </c>
      <c r="AO156" s="247">
        <f>AN156-F156</f>
        <v>0</v>
      </c>
      <c r="AP156" s="247">
        <f>SUM('[1]1-СТ'!AA244+'[1]1-СТ'!AC244+'[1]1-СТ'!AE244-'[1]2-ҮХХ'!AM247)</f>
        <v>0</v>
      </c>
    </row>
    <row r="157" spans="1:42">
      <c r="A157" s="238">
        <v>145</v>
      </c>
      <c r="B157" s="239" t="s">
        <v>438</v>
      </c>
      <c r="C157" s="240" t="s">
        <v>354</v>
      </c>
      <c r="D157" s="240" t="s">
        <v>355</v>
      </c>
      <c r="E157" s="241" t="s">
        <v>304</v>
      </c>
      <c r="F157" s="208">
        <v>5368500</v>
      </c>
      <c r="G157" s="243"/>
      <c r="H157" s="249"/>
      <c r="I157" s="243"/>
      <c r="J157" s="243"/>
      <c r="K157" s="243"/>
      <c r="L157" s="243"/>
      <c r="M157" s="243"/>
      <c r="N157" s="243"/>
      <c r="O157" s="243"/>
      <c r="P157" s="243"/>
      <c r="Q157" s="243"/>
      <c r="R157" s="243">
        <f t="shared" si="15"/>
        <v>0</v>
      </c>
      <c r="S157" s="243"/>
      <c r="T157" s="243"/>
      <c r="U157" s="243"/>
      <c r="V157" s="243"/>
      <c r="W157" s="243"/>
      <c r="X157" s="243"/>
      <c r="Y157" s="243">
        <f t="shared" si="17"/>
        <v>0</v>
      </c>
      <c r="Z157" s="243">
        <f t="shared" si="18"/>
        <v>0</v>
      </c>
      <c r="AA157" s="243"/>
      <c r="AB157" s="243"/>
      <c r="AC157" s="243"/>
      <c r="AD157" s="243"/>
      <c r="AE157" s="243"/>
      <c r="AF157" s="243"/>
      <c r="AG157" s="243"/>
      <c r="AH157" s="243">
        <f t="shared" si="16"/>
        <v>0</v>
      </c>
      <c r="AI157" s="243"/>
      <c r="AJ157" s="243">
        <f t="shared" si="19"/>
        <v>0</v>
      </c>
      <c r="AK157" s="245"/>
      <c r="AL157" s="245"/>
      <c r="AM157" s="246">
        <f t="shared" si="20"/>
        <v>5368500</v>
      </c>
      <c r="AN157" s="247">
        <v>5368500</v>
      </c>
      <c r="AO157" s="247">
        <f t="shared" si="22"/>
        <v>0</v>
      </c>
      <c r="AP157" s="247">
        <f>SUM('[1]1-СТ'!AA162+'[1]1-СТ'!AC162+'[1]1-СТ'!AE162-'[1]2-ҮХХ'!AM165)</f>
        <v>0</v>
      </c>
    </row>
    <row r="158" spans="1:42">
      <c r="A158" s="238">
        <v>146</v>
      </c>
      <c r="B158" s="239" t="s">
        <v>438</v>
      </c>
      <c r="C158" s="240" t="s">
        <v>307</v>
      </c>
      <c r="D158" s="240" t="s">
        <v>303</v>
      </c>
      <c r="E158" s="241" t="s">
        <v>304</v>
      </c>
      <c r="F158" s="208">
        <v>885008675</v>
      </c>
      <c r="G158" s="243"/>
      <c r="H158" s="249"/>
      <c r="I158" s="243"/>
      <c r="J158" s="243"/>
      <c r="K158" s="243"/>
      <c r="L158" s="243"/>
      <c r="M158" s="243"/>
      <c r="N158" s="243"/>
      <c r="O158" s="243"/>
      <c r="P158" s="243"/>
      <c r="Q158" s="243"/>
      <c r="R158" s="243">
        <f t="shared" si="15"/>
        <v>0</v>
      </c>
      <c r="S158" s="243"/>
      <c r="T158" s="243"/>
      <c r="U158" s="243"/>
      <c r="V158" s="243"/>
      <c r="W158" s="243"/>
      <c r="X158" s="243"/>
      <c r="Y158" s="243">
        <f t="shared" si="17"/>
        <v>0</v>
      </c>
      <c r="Z158" s="243">
        <f t="shared" si="18"/>
        <v>0</v>
      </c>
      <c r="AA158" s="243"/>
      <c r="AB158" s="243"/>
      <c r="AC158" s="243"/>
      <c r="AD158" s="243"/>
      <c r="AE158" s="243"/>
      <c r="AF158" s="243"/>
      <c r="AG158" s="243"/>
      <c r="AH158" s="243">
        <f t="shared" si="16"/>
        <v>0</v>
      </c>
      <c r="AI158" s="243"/>
      <c r="AJ158" s="243">
        <f t="shared" si="19"/>
        <v>0</v>
      </c>
      <c r="AK158" s="245"/>
      <c r="AL158" s="245"/>
      <c r="AM158" s="246">
        <f t="shared" si="20"/>
        <v>885008675</v>
      </c>
      <c r="AN158" s="247">
        <v>885008675</v>
      </c>
      <c r="AO158" s="247">
        <f t="shared" si="22"/>
        <v>0</v>
      </c>
      <c r="AP158" s="247">
        <f>SUM('[1]1-СТ'!AA163+'[1]1-СТ'!AC163+'[1]1-СТ'!AE163-'[1]2-ҮХХ'!AM166)</f>
        <v>-0.19999998807907104</v>
      </c>
    </row>
    <row r="159" spans="1:42">
      <c r="A159" s="238">
        <v>147</v>
      </c>
      <c r="B159" s="239" t="s">
        <v>438</v>
      </c>
      <c r="C159" s="240" t="s">
        <v>307</v>
      </c>
      <c r="D159" s="240" t="s">
        <v>305</v>
      </c>
      <c r="E159" s="241" t="s">
        <v>304</v>
      </c>
      <c r="F159" s="208">
        <v>5207000</v>
      </c>
      <c r="G159" s="243"/>
      <c r="H159" s="249"/>
      <c r="I159" s="243"/>
      <c r="J159" s="243"/>
      <c r="K159" s="243"/>
      <c r="L159" s="243"/>
      <c r="M159" s="243"/>
      <c r="N159" s="243"/>
      <c r="O159" s="243"/>
      <c r="P159" s="243"/>
      <c r="Q159" s="243"/>
      <c r="R159" s="243">
        <f t="shared" si="15"/>
        <v>0</v>
      </c>
      <c r="S159" s="243"/>
      <c r="T159" s="243"/>
      <c r="U159" s="243"/>
      <c r="V159" s="243"/>
      <c r="W159" s="243"/>
      <c r="X159" s="243"/>
      <c r="Y159" s="243">
        <f t="shared" si="17"/>
        <v>0</v>
      </c>
      <c r="Z159" s="243">
        <f t="shared" si="18"/>
        <v>0</v>
      </c>
      <c r="AA159" s="243"/>
      <c r="AB159" s="243"/>
      <c r="AC159" s="243"/>
      <c r="AD159" s="243"/>
      <c r="AE159" s="243"/>
      <c r="AF159" s="243"/>
      <c r="AG159" s="243"/>
      <c r="AH159" s="243">
        <f t="shared" si="16"/>
        <v>0</v>
      </c>
      <c r="AI159" s="243"/>
      <c r="AJ159" s="243">
        <f t="shared" si="19"/>
        <v>0</v>
      </c>
      <c r="AK159" s="245"/>
      <c r="AL159" s="245"/>
      <c r="AM159" s="246">
        <f t="shared" si="20"/>
        <v>5207000</v>
      </c>
      <c r="AN159" s="247">
        <v>5207000</v>
      </c>
      <c r="AO159" s="247">
        <f t="shared" si="22"/>
        <v>0</v>
      </c>
      <c r="AP159" s="247">
        <f>SUM('[1]1-СТ'!AA164+'[1]1-СТ'!AC164+'[1]1-СТ'!AE164-'[1]2-ҮХХ'!AM167)</f>
        <v>0</v>
      </c>
    </row>
    <row r="160" spans="1:42">
      <c r="A160" s="238">
        <v>148</v>
      </c>
      <c r="B160" s="239" t="s">
        <v>438</v>
      </c>
      <c r="C160" s="251" t="s">
        <v>307</v>
      </c>
      <c r="D160" s="251" t="s">
        <v>356</v>
      </c>
      <c r="E160" s="241" t="s">
        <v>304</v>
      </c>
      <c r="F160" s="208">
        <v>1991897303.0599999</v>
      </c>
      <c r="G160" s="243"/>
      <c r="H160" s="249"/>
      <c r="I160" s="243"/>
      <c r="J160" s="243"/>
      <c r="K160" s="243"/>
      <c r="L160" s="243"/>
      <c r="M160" s="243"/>
      <c r="N160" s="243"/>
      <c r="O160" s="243"/>
      <c r="P160" s="243"/>
      <c r="Q160" s="243"/>
      <c r="R160" s="243">
        <f t="shared" si="15"/>
        <v>0</v>
      </c>
      <c r="S160" s="243"/>
      <c r="T160" s="243"/>
      <c r="U160" s="243"/>
      <c r="V160" s="243"/>
      <c r="W160" s="243"/>
      <c r="X160" s="243"/>
      <c r="Y160" s="243">
        <f t="shared" si="17"/>
        <v>0</v>
      </c>
      <c r="Z160" s="243">
        <f t="shared" si="18"/>
        <v>0</v>
      </c>
      <c r="AA160" s="243"/>
      <c r="AB160" s="243"/>
      <c r="AC160" s="243"/>
      <c r="AD160" s="243"/>
      <c r="AE160" s="243"/>
      <c r="AF160" s="243"/>
      <c r="AG160" s="243"/>
      <c r="AH160" s="243">
        <f t="shared" si="16"/>
        <v>0</v>
      </c>
      <c r="AI160" s="243"/>
      <c r="AJ160" s="243">
        <f t="shared" si="19"/>
        <v>0</v>
      </c>
      <c r="AK160" s="245"/>
      <c r="AL160" s="245"/>
      <c r="AM160" s="246">
        <f t="shared" si="20"/>
        <v>1991897303.0599999</v>
      </c>
      <c r="AN160" s="252">
        <v>1991897303.0599999</v>
      </c>
      <c r="AO160" s="247">
        <f t="shared" si="22"/>
        <v>0</v>
      </c>
      <c r="AP160" s="247">
        <f>SUM('[1]1-СТ'!AA166+'[1]1-СТ'!AC166+'[1]1-СТ'!AE166-'[1]2-ҮХХ'!AM169)</f>
        <v>0</v>
      </c>
    </row>
    <row r="161" spans="1:42">
      <c r="A161" s="238">
        <v>149</v>
      </c>
      <c r="B161" s="239" t="s">
        <v>438</v>
      </c>
      <c r="C161" s="240" t="s">
        <v>307</v>
      </c>
      <c r="D161" s="240" t="s">
        <v>307</v>
      </c>
      <c r="E161" s="241" t="s">
        <v>304</v>
      </c>
      <c r="F161" s="208">
        <v>223911873.69999999</v>
      </c>
      <c r="G161" s="243"/>
      <c r="H161" s="249"/>
      <c r="I161" s="243"/>
      <c r="J161" s="243"/>
      <c r="K161" s="243"/>
      <c r="L161" s="243"/>
      <c r="M161" s="243"/>
      <c r="N161" s="243"/>
      <c r="O161" s="243"/>
      <c r="P161" s="243"/>
      <c r="Q161" s="243"/>
      <c r="R161" s="243">
        <f t="shared" si="15"/>
        <v>0</v>
      </c>
      <c r="S161" s="243"/>
      <c r="T161" s="243"/>
      <c r="U161" s="243"/>
      <c r="V161" s="243"/>
      <c r="W161" s="243"/>
      <c r="X161" s="243"/>
      <c r="Y161" s="243">
        <f t="shared" si="17"/>
        <v>0</v>
      </c>
      <c r="Z161" s="243">
        <f t="shared" si="18"/>
        <v>0</v>
      </c>
      <c r="AA161" s="243"/>
      <c r="AB161" s="243"/>
      <c r="AC161" s="243"/>
      <c r="AD161" s="243"/>
      <c r="AE161" s="243"/>
      <c r="AF161" s="243"/>
      <c r="AG161" s="243"/>
      <c r="AH161" s="243">
        <f t="shared" si="16"/>
        <v>0</v>
      </c>
      <c r="AI161" s="243"/>
      <c r="AJ161" s="243">
        <f t="shared" si="19"/>
        <v>0</v>
      </c>
      <c r="AK161" s="245"/>
      <c r="AL161" s="245"/>
      <c r="AM161" s="246">
        <f t="shared" si="20"/>
        <v>223911873.69999999</v>
      </c>
      <c r="AN161" s="252">
        <v>223911873.69999999</v>
      </c>
      <c r="AO161" s="247">
        <f t="shared" si="22"/>
        <v>0</v>
      </c>
      <c r="AP161" s="247">
        <f>SUM('[1]1-СТ'!AA167+'[1]1-СТ'!AC167+'[1]1-СТ'!AE167-'[1]2-ҮХХ'!AM170)</f>
        <v>0</v>
      </c>
    </row>
    <row r="162" spans="1:42">
      <c r="A162" s="238">
        <v>150</v>
      </c>
      <c r="B162" s="239" t="s">
        <v>438</v>
      </c>
      <c r="C162" s="240" t="s">
        <v>307</v>
      </c>
      <c r="D162" s="240" t="s">
        <v>357</v>
      </c>
      <c r="E162" s="241" t="s">
        <v>304</v>
      </c>
      <c r="F162" s="269">
        <v>15796572</v>
      </c>
      <c r="G162" s="243"/>
      <c r="H162" s="249"/>
      <c r="I162" s="243"/>
      <c r="J162" s="243"/>
      <c r="K162" s="243"/>
      <c r="L162" s="243"/>
      <c r="M162" s="243"/>
      <c r="N162" s="243"/>
      <c r="O162" s="243"/>
      <c r="P162" s="243"/>
      <c r="Q162" s="243"/>
      <c r="R162" s="243">
        <f t="shared" si="15"/>
        <v>0</v>
      </c>
      <c r="S162" s="243"/>
      <c r="T162" s="243"/>
      <c r="U162" s="243"/>
      <c r="V162" s="243"/>
      <c r="W162" s="243"/>
      <c r="X162" s="243"/>
      <c r="Y162" s="243">
        <f t="shared" si="17"/>
        <v>0</v>
      </c>
      <c r="Z162" s="243">
        <f t="shared" si="18"/>
        <v>0</v>
      </c>
      <c r="AA162" s="243"/>
      <c r="AB162" s="243"/>
      <c r="AC162" s="243"/>
      <c r="AD162" s="243"/>
      <c r="AE162" s="243"/>
      <c r="AF162" s="243"/>
      <c r="AG162" s="243"/>
      <c r="AH162" s="243">
        <f t="shared" si="16"/>
        <v>0</v>
      </c>
      <c r="AI162" s="243"/>
      <c r="AJ162" s="243">
        <f t="shared" si="19"/>
        <v>0</v>
      </c>
      <c r="AK162" s="245"/>
      <c r="AL162" s="245"/>
      <c r="AM162" s="246">
        <f t="shared" si="20"/>
        <v>15796572</v>
      </c>
      <c r="AN162" s="252">
        <v>15796572</v>
      </c>
      <c r="AO162" s="247">
        <f>AN162-F162</f>
        <v>0</v>
      </c>
      <c r="AP162" s="247">
        <f>SUM('[1]1-СТ'!AA168+'[1]1-СТ'!AC168+'[1]1-СТ'!AE168-'[1]2-ҮХХ'!AM171)</f>
        <v>2.384185791015625E-7</v>
      </c>
    </row>
    <row r="163" spans="1:42">
      <c r="A163" s="238">
        <v>151</v>
      </c>
      <c r="B163" s="239" t="s">
        <v>438</v>
      </c>
      <c r="C163" s="240" t="s">
        <v>307</v>
      </c>
      <c r="D163" s="240" t="s">
        <v>306</v>
      </c>
      <c r="E163" s="241" t="s">
        <v>304</v>
      </c>
      <c r="F163" s="208">
        <v>1010658854</v>
      </c>
      <c r="G163" s="243"/>
      <c r="H163" s="249"/>
      <c r="I163" s="243"/>
      <c r="J163" s="243"/>
      <c r="K163" s="243"/>
      <c r="L163" s="243"/>
      <c r="M163" s="243"/>
      <c r="N163" s="243"/>
      <c r="O163" s="243"/>
      <c r="P163" s="243"/>
      <c r="Q163" s="243"/>
      <c r="R163" s="243">
        <f t="shared" si="15"/>
        <v>0</v>
      </c>
      <c r="S163" s="243"/>
      <c r="T163" s="243"/>
      <c r="U163" s="243"/>
      <c r="V163" s="243"/>
      <c r="W163" s="243"/>
      <c r="X163" s="243"/>
      <c r="Y163" s="243">
        <f t="shared" si="17"/>
        <v>0</v>
      </c>
      <c r="Z163" s="243">
        <f t="shared" si="18"/>
        <v>0</v>
      </c>
      <c r="AA163" s="243"/>
      <c r="AB163" s="243"/>
      <c r="AC163" s="243"/>
      <c r="AD163" s="243"/>
      <c r="AE163" s="243"/>
      <c r="AF163" s="243"/>
      <c r="AG163" s="243"/>
      <c r="AH163" s="243">
        <f t="shared" si="16"/>
        <v>0</v>
      </c>
      <c r="AI163" s="243"/>
      <c r="AJ163" s="243">
        <f t="shared" si="19"/>
        <v>0</v>
      </c>
      <c r="AK163" s="245"/>
      <c r="AL163" s="245"/>
      <c r="AM163" s="246">
        <f t="shared" si="20"/>
        <v>1010658854</v>
      </c>
      <c r="AN163" s="252">
        <v>1010658854</v>
      </c>
      <c r="AO163" s="247">
        <f t="shared" si="22"/>
        <v>0</v>
      </c>
      <c r="AP163" s="247">
        <f>SUM('[1]1-СТ'!AA169+'[1]1-СТ'!AC169+'[1]1-СТ'!AE169-'[1]2-ҮХХ'!AM172)</f>
        <v>0</v>
      </c>
    </row>
    <row r="164" spans="1:42">
      <c r="A164" s="238">
        <v>152</v>
      </c>
      <c r="B164" s="239" t="s">
        <v>438</v>
      </c>
      <c r="C164" s="240" t="s">
        <v>307</v>
      </c>
      <c r="D164" s="240" t="s">
        <v>309</v>
      </c>
      <c r="E164" s="241" t="s">
        <v>304</v>
      </c>
      <c r="F164" s="208">
        <v>264504656</v>
      </c>
      <c r="G164" s="243"/>
      <c r="H164" s="249"/>
      <c r="I164" s="243"/>
      <c r="J164" s="243"/>
      <c r="K164" s="243"/>
      <c r="L164" s="243"/>
      <c r="M164" s="243"/>
      <c r="N164" s="243"/>
      <c r="O164" s="243"/>
      <c r="P164" s="243"/>
      <c r="Q164" s="243"/>
      <c r="R164" s="243">
        <f t="shared" si="15"/>
        <v>0</v>
      </c>
      <c r="S164" s="243"/>
      <c r="T164" s="243"/>
      <c r="U164" s="243"/>
      <c r="V164" s="243"/>
      <c r="W164" s="243"/>
      <c r="X164" s="243"/>
      <c r="Y164" s="243">
        <f t="shared" si="17"/>
        <v>0</v>
      </c>
      <c r="Z164" s="243">
        <f t="shared" si="18"/>
        <v>0</v>
      </c>
      <c r="AA164" s="243"/>
      <c r="AB164" s="243"/>
      <c r="AC164" s="243"/>
      <c r="AD164" s="243"/>
      <c r="AE164" s="243"/>
      <c r="AF164" s="243"/>
      <c r="AG164" s="243"/>
      <c r="AH164" s="243">
        <f t="shared" si="16"/>
        <v>0</v>
      </c>
      <c r="AI164" s="243"/>
      <c r="AJ164" s="243">
        <f t="shared" si="19"/>
        <v>0</v>
      </c>
      <c r="AK164" s="245"/>
      <c r="AL164" s="245"/>
      <c r="AM164" s="246">
        <f t="shared" si="20"/>
        <v>264504656</v>
      </c>
      <c r="AN164" s="252">
        <v>264504656</v>
      </c>
      <c r="AO164" s="247">
        <f t="shared" si="22"/>
        <v>0</v>
      </c>
      <c r="AP164" s="247">
        <f>SUM('[1]1-СТ'!AA170+'[1]1-СТ'!AC170+'[1]1-СТ'!AE170-'[1]2-ҮХХ'!AM173)</f>
        <v>0</v>
      </c>
    </row>
    <row r="165" spans="1:42">
      <c r="A165" s="238">
        <v>153</v>
      </c>
      <c r="B165" s="239" t="s">
        <v>438</v>
      </c>
      <c r="C165" s="240" t="s">
        <v>307</v>
      </c>
      <c r="D165" s="240" t="s">
        <v>460</v>
      </c>
      <c r="E165" s="241" t="s">
        <v>304</v>
      </c>
      <c r="F165" s="242">
        <v>219697546.07999998</v>
      </c>
      <c r="G165" s="243"/>
      <c r="H165" s="249"/>
      <c r="I165" s="243"/>
      <c r="J165" s="243"/>
      <c r="K165" s="243"/>
      <c r="L165" s="243"/>
      <c r="M165" s="243"/>
      <c r="N165" s="243"/>
      <c r="O165" s="243"/>
      <c r="P165" s="243"/>
      <c r="Q165" s="243"/>
      <c r="R165" s="243">
        <f t="shared" si="15"/>
        <v>0</v>
      </c>
      <c r="S165" s="243"/>
      <c r="T165" s="243"/>
      <c r="U165" s="243"/>
      <c r="V165" s="243"/>
      <c r="W165" s="243"/>
      <c r="X165" s="243"/>
      <c r="Y165" s="243">
        <f t="shared" si="17"/>
        <v>0</v>
      </c>
      <c r="Z165" s="243">
        <f t="shared" si="18"/>
        <v>0</v>
      </c>
      <c r="AA165" s="243"/>
      <c r="AB165" s="243"/>
      <c r="AC165" s="243"/>
      <c r="AD165" s="243"/>
      <c r="AE165" s="243"/>
      <c r="AF165" s="243"/>
      <c r="AG165" s="243"/>
      <c r="AH165" s="243">
        <f t="shared" si="16"/>
        <v>0</v>
      </c>
      <c r="AI165" s="243"/>
      <c r="AJ165" s="243">
        <f t="shared" si="19"/>
        <v>0</v>
      </c>
      <c r="AK165" s="245"/>
      <c r="AL165" s="245"/>
      <c r="AM165" s="246">
        <f t="shared" si="20"/>
        <v>219697546.07999998</v>
      </c>
      <c r="AN165" s="252">
        <v>219697546.07999998</v>
      </c>
      <c r="AO165" s="247">
        <f t="shared" si="22"/>
        <v>0</v>
      </c>
      <c r="AP165" s="247">
        <f>SUM('[1]1-СТ'!AA171+'[1]1-СТ'!AC171+'[1]1-СТ'!AE171-'[1]2-ҮХХ'!AM174)</f>
        <v>0</v>
      </c>
    </row>
    <row r="166" spans="1:42">
      <c r="A166" s="238">
        <v>154</v>
      </c>
      <c r="B166" s="239" t="s">
        <v>438</v>
      </c>
      <c r="C166" s="240" t="s">
        <v>307</v>
      </c>
      <c r="D166" s="240" t="s">
        <v>359</v>
      </c>
      <c r="E166" s="241" t="s">
        <v>304</v>
      </c>
      <c r="F166" s="208">
        <v>9487000</v>
      </c>
      <c r="G166" s="243"/>
      <c r="H166" s="249"/>
      <c r="I166" s="243"/>
      <c r="J166" s="243"/>
      <c r="K166" s="243"/>
      <c r="L166" s="243"/>
      <c r="M166" s="243"/>
      <c r="N166" s="243"/>
      <c r="O166" s="243"/>
      <c r="P166" s="243"/>
      <c r="Q166" s="243"/>
      <c r="R166" s="243">
        <f t="shared" si="15"/>
        <v>0</v>
      </c>
      <c r="S166" s="243"/>
      <c r="T166" s="243"/>
      <c r="U166" s="243"/>
      <c r="V166" s="243"/>
      <c r="W166" s="243"/>
      <c r="X166" s="243"/>
      <c r="Y166" s="243">
        <f t="shared" si="17"/>
        <v>0</v>
      </c>
      <c r="Z166" s="243">
        <f t="shared" si="18"/>
        <v>0</v>
      </c>
      <c r="AA166" s="243"/>
      <c r="AB166" s="243"/>
      <c r="AC166" s="243"/>
      <c r="AD166" s="243"/>
      <c r="AE166" s="243"/>
      <c r="AF166" s="243"/>
      <c r="AG166" s="243"/>
      <c r="AH166" s="243">
        <f t="shared" si="16"/>
        <v>0</v>
      </c>
      <c r="AI166" s="243"/>
      <c r="AJ166" s="243">
        <f t="shared" si="19"/>
        <v>0</v>
      </c>
      <c r="AK166" s="245"/>
      <c r="AL166" s="245"/>
      <c r="AM166" s="246">
        <f t="shared" si="20"/>
        <v>9487000</v>
      </c>
      <c r="AN166" s="252">
        <v>9487000</v>
      </c>
      <c r="AO166" s="247">
        <f t="shared" si="22"/>
        <v>0</v>
      </c>
      <c r="AP166" s="247">
        <f>SUM('[1]1-СТ'!AA172+'[1]1-СТ'!AC172+'[1]1-СТ'!AE172-'[1]2-ҮХХ'!AM175)</f>
        <v>0</v>
      </c>
    </row>
    <row r="167" spans="1:42">
      <c r="A167" s="238">
        <v>155</v>
      </c>
      <c r="B167" s="239" t="s">
        <v>438</v>
      </c>
      <c r="C167" s="270" t="s">
        <v>307</v>
      </c>
      <c r="D167" s="265" t="s">
        <v>461</v>
      </c>
      <c r="E167" s="241" t="s">
        <v>304</v>
      </c>
      <c r="F167" s="208">
        <v>117588400</v>
      </c>
      <c r="G167" s="243"/>
      <c r="H167" s="249"/>
      <c r="I167" s="243"/>
      <c r="J167" s="243"/>
      <c r="K167" s="243"/>
      <c r="L167" s="243"/>
      <c r="M167" s="243"/>
      <c r="N167" s="243"/>
      <c r="O167" s="243"/>
      <c r="P167" s="243"/>
      <c r="Q167" s="243"/>
      <c r="R167" s="243">
        <f t="shared" si="15"/>
        <v>0</v>
      </c>
      <c r="S167" s="243"/>
      <c r="T167" s="243"/>
      <c r="U167" s="243"/>
      <c r="V167" s="243"/>
      <c r="W167" s="243"/>
      <c r="X167" s="243"/>
      <c r="Y167" s="243">
        <f t="shared" si="17"/>
        <v>0</v>
      </c>
      <c r="Z167" s="243">
        <f t="shared" si="18"/>
        <v>0</v>
      </c>
      <c r="AA167" s="243"/>
      <c r="AB167" s="243"/>
      <c r="AC167" s="243"/>
      <c r="AD167" s="243"/>
      <c r="AE167" s="243"/>
      <c r="AF167" s="243"/>
      <c r="AG167" s="243"/>
      <c r="AH167" s="243">
        <f t="shared" si="16"/>
        <v>0</v>
      </c>
      <c r="AI167" s="243"/>
      <c r="AJ167" s="243">
        <f t="shared" si="19"/>
        <v>0</v>
      </c>
      <c r="AK167" s="245"/>
      <c r="AL167" s="245"/>
      <c r="AM167" s="246">
        <f t="shared" si="20"/>
        <v>117588400</v>
      </c>
      <c r="AN167" s="252">
        <v>117588400</v>
      </c>
      <c r="AO167" s="247">
        <f t="shared" si="22"/>
        <v>0</v>
      </c>
      <c r="AP167" s="247">
        <f>SUM('[1]1-СТ'!AA173+'[1]1-СТ'!AC173+'[1]1-СТ'!AE173-'[1]2-ҮХХ'!AM176)</f>
        <v>0</v>
      </c>
    </row>
    <row r="168" spans="1:42">
      <c r="A168" s="238">
        <v>156</v>
      </c>
      <c r="B168" s="239" t="s">
        <v>438</v>
      </c>
      <c r="C168" s="240" t="s">
        <v>307</v>
      </c>
      <c r="D168" s="240" t="s">
        <v>361</v>
      </c>
      <c r="E168" s="241" t="s">
        <v>304</v>
      </c>
      <c r="F168" s="266">
        <v>239881381</v>
      </c>
      <c r="G168" s="243"/>
      <c r="H168" s="249"/>
      <c r="I168" s="243"/>
      <c r="J168" s="243"/>
      <c r="K168" s="243"/>
      <c r="L168" s="243"/>
      <c r="M168" s="243"/>
      <c r="N168" s="243"/>
      <c r="O168" s="243"/>
      <c r="P168" s="243"/>
      <c r="Q168" s="243"/>
      <c r="R168" s="243">
        <f t="shared" si="15"/>
        <v>0</v>
      </c>
      <c r="S168" s="243"/>
      <c r="T168" s="193"/>
      <c r="U168" s="243"/>
      <c r="V168" s="243"/>
      <c r="W168" s="243"/>
      <c r="X168" s="243"/>
      <c r="Y168" s="243">
        <f t="shared" si="17"/>
        <v>0</v>
      </c>
      <c r="Z168" s="243">
        <f t="shared" si="18"/>
        <v>0</v>
      </c>
      <c r="AA168" s="243"/>
      <c r="AB168" s="243"/>
      <c r="AC168" s="243"/>
      <c r="AD168" s="193"/>
      <c r="AE168" s="243"/>
      <c r="AF168" s="243"/>
      <c r="AG168" s="243"/>
      <c r="AH168" s="243">
        <f t="shared" si="16"/>
        <v>0</v>
      </c>
      <c r="AI168" s="243"/>
      <c r="AJ168" s="243">
        <f t="shared" si="19"/>
        <v>0</v>
      </c>
      <c r="AK168" s="245"/>
      <c r="AL168" s="245"/>
      <c r="AM168" s="246">
        <f t="shared" si="20"/>
        <v>239881381</v>
      </c>
      <c r="AN168" s="247">
        <v>239881381</v>
      </c>
      <c r="AO168" s="247">
        <f t="shared" si="22"/>
        <v>0</v>
      </c>
      <c r="AP168" s="247">
        <f>SUM('[1]1-СТ'!AA174+'[1]1-СТ'!AC174+'[1]1-СТ'!AE174-'[1]2-ҮХХ'!AM177)</f>
        <v>0</v>
      </c>
    </row>
    <row r="169" spans="1:42">
      <c r="A169" s="238">
        <v>157</v>
      </c>
      <c r="B169" s="239" t="s">
        <v>438</v>
      </c>
      <c r="C169" s="240" t="s">
        <v>363</v>
      </c>
      <c r="D169" s="240" t="s">
        <v>303</v>
      </c>
      <c r="E169" s="241" t="s">
        <v>304</v>
      </c>
      <c r="F169" s="208">
        <v>462416424.29000002</v>
      </c>
      <c r="G169" s="243"/>
      <c r="H169" s="249"/>
      <c r="I169" s="243"/>
      <c r="J169" s="243"/>
      <c r="K169" s="243"/>
      <c r="L169" s="243"/>
      <c r="M169" s="243"/>
      <c r="N169" s="243"/>
      <c r="O169" s="243"/>
      <c r="P169" s="243"/>
      <c r="Q169" s="243"/>
      <c r="R169" s="243">
        <f t="shared" si="15"/>
        <v>0</v>
      </c>
      <c r="S169" s="243"/>
      <c r="T169" s="243"/>
      <c r="U169" s="243"/>
      <c r="V169" s="243"/>
      <c r="W169" s="243"/>
      <c r="X169" s="243"/>
      <c r="Y169" s="243">
        <f t="shared" si="17"/>
        <v>0</v>
      </c>
      <c r="Z169" s="243">
        <f t="shared" si="18"/>
        <v>0</v>
      </c>
      <c r="AA169" s="243"/>
      <c r="AB169" s="243"/>
      <c r="AC169" s="243"/>
      <c r="AD169" s="243"/>
      <c r="AE169" s="243"/>
      <c r="AF169" s="243"/>
      <c r="AG169" s="243"/>
      <c r="AH169" s="243">
        <f t="shared" si="16"/>
        <v>0</v>
      </c>
      <c r="AI169" s="243"/>
      <c r="AJ169" s="243">
        <f t="shared" si="19"/>
        <v>0</v>
      </c>
      <c r="AK169" s="245"/>
      <c r="AL169" s="245"/>
      <c r="AM169" s="246">
        <f t="shared" si="20"/>
        <v>462416424.29000002</v>
      </c>
      <c r="AN169" s="247">
        <v>462416424.29000002</v>
      </c>
      <c r="AO169" s="247">
        <f t="shared" si="22"/>
        <v>0</v>
      </c>
      <c r="AP169" s="247">
        <f>SUM('[1]1-СТ'!AA175+'[1]1-СТ'!AC175+'[1]1-СТ'!AE175-'[1]2-ҮХХ'!AM178)</f>
        <v>0</v>
      </c>
    </row>
    <row r="170" spans="1:42">
      <c r="A170" s="238">
        <v>158</v>
      </c>
      <c r="B170" s="239" t="s">
        <v>438</v>
      </c>
      <c r="C170" s="240" t="s">
        <v>363</v>
      </c>
      <c r="D170" s="240" t="s">
        <v>305</v>
      </c>
      <c r="E170" s="241" t="s">
        <v>304</v>
      </c>
      <c r="F170" s="208">
        <v>4382287</v>
      </c>
      <c r="G170" s="243"/>
      <c r="H170" s="249"/>
      <c r="I170" s="243"/>
      <c r="J170" s="243"/>
      <c r="K170" s="243"/>
      <c r="L170" s="243"/>
      <c r="M170" s="243"/>
      <c r="N170" s="243"/>
      <c r="O170" s="243"/>
      <c r="P170" s="243"/>
      <c r="Q170" s="243"/>
      <c r="R170" s="243">
        <f t="shared" si="15"/>
        <v>0</v>
      </c>
      <c r="S170" s="243"/>
      <c r="T170" s="243"/>
      <c r="U170" s="243"/>
      <c r="V170" s="243"/>
      <c r="W170" s="243"/>
      <c r="X170" s="243"/>
      <c r="Y170" s="243">
        <f t="shared" si="17"/>
        <v>0</v>
      </c>
      <c r="Z170" s="243">
        <f t="shared" si="18"/>
        <v>0</v>
      </c>
      <c r="AA170" s="243"/>
      <c r="AB170" s="243"/>
      <c r="AC170" s="243"/>
      <c r="AD170" s="243"/>
      <c r="AE170" s="243"/>
      <c r="AF170" s="243"/>
      <c r="AG170" s="243"/>
      <c r="AH170" s="243">
        <f t="shared" si="16"/>
        <v>0</v>
      </c>
      <c r="AI170" s="243"/>
      <c r="AJ170" s="243">
        <f t="shared" si="19"/>
        <v>0</v>
      </c>
      <c r="AK170" s="245"/>
      <c r="AL170" s="245"/>
      <c r="AM170" s="246">
        <f t="shared" si="20"/>
        <v>4382287</v>
      </c>
      <c r="AN170" s="247">
        <v>4382287</v>
      </c>
      <c r="AO170" s="247">
        <f t="shared" si="22"/>
        <v>0</v>
      </c>
      <c r="AP170" s="247">
        <f>SUM('[1]1-СТ'!AA177+'[1]1-СТ'!AC177+'[1]1-СТ'!AE177-'[1]2-ҮХХ'!AM180)</f>
        <v>0</v>
      </c>
    </row>
    <row r="171" spans="1:42">
      <c r="A171" s="238">
        <v>159</v>
      </c>
      <c r="B171" s="239" t="s">
        <v>438</v>
      </c>
      <c r="C171" s="251" t="s">
        <v>363</v>
      </c>
      <c r="D171" s="251" t="s">
        <v>308</v>
      </c>
      <c r="E171" s="241" t="s">
        <v>304</v>
      </c>
      <c r="F171" s="208">
        <v>861063810</v>
      </c>
      <c r="G171" s="243"/>
      <c r="H171" s="249"/>
      <c r="I171" s="243"/>
      <c r="J171" s="243"/>
      <c r="K171" s="243"/>
      <c r="L171" s="243"/>
      <c r="M171" s="243"/>
      <c r="N171" s="243"/>
      <c r="O171" s="243"/>
      <c r="P171" s="243"/>
      <c r="Q171" s="243"/>
      <c r="R171" s="243">
        <f t="shared" si="15"/>
        <v>0</v>
      </c>
      <c r="S171" s="243"/>
      <c r="T171" s="243"/>
      <c r="U171" s="243"/>
      <c r="V171" s="243"/>
      <c r="W171" s="243"/>
      <c r="X171" s="243"/>
      <c r="Y171" s="243">
        <f t="shared" si="17"/>
        <v>0</v>
      </c>
      <c r="Z171" s="243">
        <f t="shared" si="18"/>
        <v>0</v>
      </c>
      <c r="AA171" s="243"/>
      <c r="AB171" s="243"/>
      <c r="AC171" s="243"/>
      <c r="AD171" s="243"/>
      <c r="AE171" s="243"/>
      <c r="AF171" s="243"/>
      <c r="AG171" s="243"/>
      <c r="AH171" s="243">
        <f t="shared" si="16"/>
        <v>0</v>
      </c>
      <c r="AI171" s="243"/>
      <c r="AJ171" s="243">
        <f t="shared" si="19"/>
        <v>0</v>
      </c>
      <c r="AK171" s="245"/>
      <c r="AL171" s="245"/>
      <c r="AM171" s="246">
        <f t="shared" si="20"/>
        <v>861063810</v>
      </c>
      <c r="AN171" s="252">
        <v>861063810</v>
      </c>
      <c r="AO171" s="247">
        <f t="shared" si="22"/>
        <v>0</v>
      </c>
      <c r="AP171" s="247">
        <f>SUM('[1]1-СТ'!AA178+'[1]1-СТ'!AC178+'[1]1-СТ'!AE178-'[1]2-ҮХХ'!AM181)</f>
        <v>0</v>
      </c>
    </row>
    <row r="172" spans="1:42">
      <c r="A172" s="238">
        <v>160</v>
      </c>
      <c r="B172" s="239" t="s">
        <v>438</v>
      </c>
      <c r="C172" s="251" t="s">
        <v>363</v>
      </c>
      <c r="D172" s="251" t="s">
        <v>307</v>
      </c>
      <c r="E172" s="241" t="s">
        <v>304</v>
      </c>
      <c r="F172" s="208">
        <v>87199838</v>
      </c>
      <c r="G172" s="243"/>
      <c r="H172" s="249"/>
      <c r="I172" s="243"/>
      <c r="J172" s="243"/>
      <c r="K172" s="243"/>
      <c r="L172" s="243"/>
      <c r="M172" s="243"/>
      <c r="N172" s="243"/>
      <c r="O172" s="243"/>
      <c r="P172" s="243"/>
      <c r="Q172" s="243"/>
      <c r="R172" s="243">
        <f t="shared" si="15"/>
        <v>0</v>
      </c>
      <c r="S172" s="243"/>
      <c r="T172" s="243"/>
      <c r="U172" s="243"/>
      <c r="V172" s="243"/>
      <c r="W172" s="243"/>
      <c r="X172" s="243"/>
      <c r="Y172" s="243">
        <f t="shared" si="17"/>
        <v>0</v>
      </c>
      <c r="Z172" s="243">
        <f t="shared" si="18"/>
        <v>0</v>
      </c>
      <c r="AA172" s="243"/>
      <c r="AB172" s="243"/>
      <c r="AC172" s="243"/>
      <c r="AD172" s="243"/>
      <c r="AE172" s="243"/>
      <c r="AF172" s="243"/>
      <c r="AG172" s="243"/>
      <c r="AH172" s="243">
        <f t="shared" si="16"/>
        <v>0</v>
      </c>
      <c r="AI172" s="243"/>
      <c r="AJ172" s="243">
        <f t="shared" si="19"/>
        <v>0</v>
      </c>
      <c r="AK172" s="245"/>
      <c r="AL172" s="245"/>
      <c r="AM172" s="246">
        <f t="shared" si="20"/>
        <v>87199838</v>
      </c>
      <c r="AN172" s="252">
        <v>87199838</v>
      </c>
      <c r="AO172" s="247">
        <f t="shared" si="22"/>
        <v>0</v>
      </c>
      <c r="AP172" s="247">
        <f>SUM('[1]1-СТ'!AA179+'[1]1-СТ'!AC179+'[1]1-СТ'!AE179-'[1]2-ҮХХ'!AM182)</f>
        <v>0</v>
      </c>
    </row>
    <row r="173" spans="1:42">
      <c r="A173" s="238">
        <v>161</v>
      </c>
      <c r="B173" s="239" t="s">
        <v>438</v>
      </c>
      <c r="C173" s="240" t="s">
        <v>363</v>
      </c>
      <c r="D173" s="240" t="s">
        <v>306</v>
      </c>
      <c r="E173" s="241" t="s">
        <v>304</v>
      </c>
      <c r="F173" s="208">
        <v>634067848</v>
      </c>
      <c r="G173" s="194"/>
      <c r="H173" s="249"/>
      <c r="I173" s="243"/>
      <c r="J173" s="243"/>
      <c r="K173" s="243"/>
      <c r="L173" s="243"/>
      <c r="M173" s="243"/>
      <c r="N173" s="243"/>
      <c r="O173" s="243"/>
      <c r="P173" s="243"/>
      <c r="Q173" s="243"/>
      <c r="R173" s="243">
        <f t="shared" si="15"/>
        <v>0</v>
      </c>
      <c r="S173" s="243"/>
      <c r="T173" s="243"/>
      <c r="U173" s="243"/>
      <c r="V173" s="243"/>
      <c r="W173" s="243"/>
      <c r="X173" s="243"/>
      <c r="Y173" s="243">
        <f t="shared" si="17"/>
        <v>0</v>
      </c>
      <c r="Z173" s="243">
        <f t="shared" si="18"/>
        <v>0</v>
      </c>
      <c r="AA173" s="243"/>
      <c r="AB173" s="243"/>
      <c r="AC173" s="243"/>
      <c r="AD173" s="194"/>
      <c r="AE173" s="243"/>
      <c r="AF173" s="243"/>
      <c r="AG173" s="243"/>
      <c r="AH173" s="243">
        <f t="shared" si="16"/>
        <v>0</v>
      </c>
      <c r="AI173" s="243"/>
      <c r="AJ173" s="243">
        <f t="shared" si="19"/>
        <v>0</v>
      </c>
      <c r="AK173" s="245"/>
      <c r="AL173" s="245"/>
      <c r="AM173" s="246">
        <f t="shared" si="20"/>
        <v>634067848</v>
      </c>
      <c r="AN173" s="252">
        <v>634067848</v>
      </c>
      <c r="AO173" s="247">
        <f t="shared" si="22"/>
        <v>0</v>
      </c>
      <c r="AP173" s="247">
        <f>SUM('[1]1-СТ'!AA180+'[1]1-СТ'!AC180+'[1]1-СТ'!AE180-'[1]2-ҮХХ'!AM183)</f>
        <v>0</v>
      </c>
    </row>
    <row r="174" spans="1:42">
      <c r="A174" s="238">
        <v>162</v>
      </c>
      <c r="B174" s="239" t="s">
        <v>438</v>
      </c>
      <c r="C174" s="240" t="s">
        <v>363</v>
      </c>
      <c r="D174" s="240" t="s">
        <v>309</v>
      </c>
      <c r="E174" s="241" t="s">
        <v>304</v>
      </c>
      <c r="F174" s="208">
        <v>502547156</v>
      </c>
      <c r="G174" s="243"/>
      <c r="H174" s="249"/>
      <c r="I174" s="243"/>
      <c r="J174" s="243"/>
      <c r="K174" s="243"/>
      <c r="L174" s="243"/>
      <c r="M174" s="243"/>
      <c r="N174" s="243"/>
      <c r="O174" s="243"/>
      <c r="P174" s="243"/>
      <c r="Q174" s="243"/>
      <c r="R174" s="243">
        <f t="shared" si="15"/>
        <v>0</v>
      </c>
      <c r="S174" s="243"/>
      <c r="T174" s="243"/>
      <c r="U174" s="243"/>
      <c r="V174" s="243"/>
      <c r="W174" s="243"/>
      <c r="X174" s="243"/>
      <c r="Y174" s="243">
        <f t="shared" si="17"/>
        <v>0</v>
      </c>
      <c r="Z174" s="243">
        <f t="shared" si="18"/>
        <v>0</v>
      </c>
      <c r="AA174" s="243"/>
      <c r="AB174" s="243"/>
      <c r="AC174" s="243"/>
      <c r="AD174" s="243"/>
      <c r="AE174" s="243"/>
      <c r="AF174" s="243"/>
      <c r="AG174" s="243"/>
      <c r="AH174" s="243">
        <f t="shared" si="16"/>
        <v>0</v>
      </c>
      <c r="AI174" s="243"/>
      <c r="AJ174" s="243">
        <f t="shared" si="19"/>
        <v>0</v>
      </c>
      <c r="AK174" s="245"/>
      <c r="AL174" s="245"/>
      <c r="AM174" s="246">
        <f t="shared" si="20"/>
        <v>502547156</v>
      </c>
      <c r="AN174" s="252">
        <v>502547156</v>
      </c>
      <c r="AO174" s="247">
        <f t="shared" si="22"/>
        <v>0</v>
      </c>
      <c r="AP174" s="247">
        <f>SUM('[1]1-СТ'!AA181+'[1]1-СТ'!AC181+'[1]1-СТ'!AE181-'[1]2-ҮХХ'!AM184)</f>
        <v>0</v>
      </c>
    </row>
    <row r="175" spans="1:42">
      <c r="A175" s="238">
        <v>163</v>
      </c>
      <c r="B175" s="239" t="s">
        <v>438</v>
      </c>
      <c r="C175" s="240" t="s">
        <v>363</v>
      </c>
      <c r="D175" s="240" t="s">
        <v>364</v>
      </c>
      <c r="E175" s="241" t="s">
        <v>304</v>
      </c>
      <c r="F175" s="208">
        <v>12644200</v>
      </c>
      <c r="G175" s="243"/>
      <c r="H175" s="249"/>
      <c r="I175" s="243"/>
      <c r="J175" s="243"/>
      <c r="K175" s="243"/>
      <c r="L175" s="243"/>
      <c r="M175" s="243"/>
      <c r="N175" s="243"/>
      <c r="O175" s="243"/>
      <c r="P175" s="243"/>
      <c r="Q175" s="243"/>
      <c r="R175" s="243">
        <f t="shared" si="15"/>
        <v>0</v>
      </c>
      <c r="S175" s="243"/>
      <c r="T175" s="243"/>
      <c r="U175" s="243"/>
      <c r="V175" s="243"/>
      <c r="W175" s="243"/>
      <c r="X175" s="243"/>
      <c r="Y175" s="243">
        <f t="shared" si="17"/>
        <v>0</v>
      </c>
      <c r="Z175" s="243">
        <f t="shared" si="18"/>
        <v>0</v>
      </c>
      <c r="AA175" s="243"/>
      <c r="AB175" s="243"/>
      <c r="AC175" s="243"/>
      <c r="AD175" s="243"/>
      <c r="AE175" s="243"/>
      <c r="AF175" s="243"/>
      <c r="AG175" s="243"/>
      <c r="AH175" s="243">
        <f t="shared" si="16"/>
        <v>0</v>
      </c>
      <c r="AI175" s="243"/>
      <c r="AJ175" s="243">
        <f t="shared" si="19"/>
        <v>0</v>
      </c>
      <c r="AK175" s="245"/>
      <c r="AL175" s="245"/>
      <c r="AM175" s="246">
        <f t="shared" si="20"/>
        <v>12644200</v>
      </c>
      <c r="AN175" s="252">
        <v>12644200</v>
      </c>
      <c r="AO175" s="247">
        <f t="shared" si="22"/>
        <v>0</v>
      </c>
      <c r="AP175" s="247">
        <f>SUM('[1]1-СТ'!AA182+'[1]1-СТ'!AC182+'[1]1-СТ'!AE182-'[1]2-ҮХХ'!AM185)</f>
        <v>0</v>
      </c>
    </row>
    <row r="176" spans="1:42">
      <c r="A176" s="238">
        <v>164</v>
      </c>
      <c r="B176" s="239" t="s">
        <v>438</v>
      </c>
      <c r="C176" s="240" t="s">
        <v>365</v>
      </c>
      <c r="D176" s="240" t="s">
        <v>305</v>
      </c>
      <c r="E176" s="241" t="s">
        <v>304</v>
      </c>
      <c r="F176" s="208">
        <v>3114200</v>
      </c>
      <c r="G176" s="243"/>
      <c r="H176" s="249"/>
      <c r="I176" s="243"/>
      <c r="J176" s="243"/>
      <c r="K176" s="243"/>
      <c r="L176" s="243"/>
      <c r="M176" s="243"/>
      <c r="N176" s="243"/>
      <c r="O176" s="243"/>
      <c r="P176" s="243"/>
      <c r="Q176" s="243"/>
      <c r="R176" s="243">
        <f t="shared" si="15"/>
        <v>0</v>
      </c>
      <c r="S176" s="243"/>
      <c r="T176" s="243"/>
      <c r="U176" s="243"/>
      <c r="V176" s="243"/>
      <c r="W176" s="243"/>
      <c r="X176" s="243"/>
      <c r="Y176" s="243">
        <f t="shared" si="17"/>
        <v>0</v>
      </c>
      <c r="Z176" s="243">
        <f t="shared" si="18"/>
        <v>0</v>
      </c>
      <c r="AA176" s="243"/>
      <c r="AB176" s="243"/>
      <c r="AC176" s="243"/>
      <c r="AD176" s="243"/>
      <c r="AE176" s="243"/>
      <c r="AF176" s="243"/>
      <c r="AG176" s="243"/>
      <c r="AH176" s="243">
        <f t="shared" si="16"/>
        <v>0</v>
      </c>
      <c r="AI176" s="243"/>
      <c r="AJ176" s="243">
        <f t="shared" si="19"/>
        <v>0</v>
      </c>
      <c r="AK176" s="245"/>
      <c r="AL176" s="245"/>
      <c r="AM176" s="246">
        <f t="shared" si="20"/>
        <v>3114200</v>
      </c>
      <c r="AN176" s="247">
        <v>3114200</v>
      </c>
      <c r="AO176" s="247">
        <f t="shared" si="22"/>
        <v>0</v>
      </c>
      <c r="AP176" s="247">
        <f>SUM('[1]1-СТ'!AA183+'[1]1-СТ'!AC183+'[1]1-СТ'!AE183-'[1]2-ҮХХ'!AM186)</f>
        <v>0</v>
      </c>
    </row>
    <row r="177" spans="1:42">
      <c r="A177" s="238">
        <v>165</v>
      </c>
      <c r="B177" s="239" t="s">
        <v>438</v>
      </c>
      <c r="C177" s="240" t="s">
        <v>365</v>
      </c>
      <c r="D177" s="240" t="s">
        <v>303</v>
      </c>
      <c r="E177" s="241" t="s">
        <v>304</v>
      </c>
      <c r="F177" s="208">
        <v>1832741072.3600001</v>
      </c>
      <c r="G177" s="243"/>
      <c r="H177" s="249"/>
      <c r="I177" s="243"/>
      <c r="J177" s="243"/>
      <c r="K177" s="243"/>
      <c r="L177" s="243"/>
      <c r="M177" s="243"/>
      <c r="N177" s="243"/>
      <c r="O177" s="243"/>
      <c r="P177" s="243"/>
      <c r="Q177" s="243"/>
      <c r="R177" s="243">
        <f t="shared" si="15"/>
        <v>0</v>
      </c>
      <c r="S177" s="243"/>
      <c r="T177" s="243"/>
      <c r="U177" s="243"/>
      <c r="V177" s="243"/>
      <c r="W177" s="243"/>
      <c r="X177" s="243"/>
      <c r="Y177" s="243">
        <f t="shared" si="17"/>
        <v>0</v>
      </c>
      <c r="Z177" s="243">
        <f t="shared" si="18"/>
        <v>0</v>
      </c>
      <c r="AA177" s="243"/>
      <c r="AB177" s="243"/>
      <c r="AC177" s="243"/>
      <c r="AD177" s="243"/>
      <c r="AE177" s="243"/>
      <c r="AF177" s="243"/>
      <c r="AG177" s="243"/>
      <c r="AH177" s="243">
        <f t="shared" si="16"/>
        <v>0</v>
      </c>
      <c r="AI177" s="243"/>
      <c r="AJ177" s="243">
        <f t="shared" si="19"/>
        <v>0</v>
      </c>
      <c r="AK177" s="245"/>
      <c r="AL177" s="245"/>
      <c r="AM177" s="246">
        <f t="shared" si="20"/>
        <v>1832741072.3600001</v>
      </c>
      <c r="AN177" s="247">
        <v>1832741072.3600001</v>
      </c>
      <c r="AO177" s="247">
        <f t="shared" si="22"/>
        <v>0</v>
      </c>
      <c r="AP177" s="247">
        <f>SUM('[1]1-СТ'!AA184+'[1]1-СТ'!AC184+'[1]1-СТ'!AE184-'[1]2-ҮХХ'!AM187)</f>
        <v>0</v>
      </c>
    </row>
    <row r="178" spans="1:42">
      <c r="A178" s="238">
        <v>166</v>
      </c>
      <c r="B178" s="239" t="s">
        <v>438</v>
      </c>
      <c r="C178" s="240" t="s">
        <v>365</v>
      </c>
      <c r="D178" s="240" t="s">
        <v>308</v>
      </c>
      <c r="E178" s="241" t="s">
        <v>304</v>
      </c>
      <c r="F178" s="208">
        <v>2209269242</v>
      </c>
      <c r="G178" s="243"/>
      <c r="H178" s="249"/>
      <c r="I178" s="243"/>
      <c r="J178" s="243"/>
      <c r="K178" s="243"/>
      <c r="L178" s="243"/>
      <c r="M178" s="243"/>
      <c r="N178" s="243"/>
      <c r="O178" s="243"/>
      <c r="P178" s="243"/>
      <c r="Q178" s="243"/>
      <c r="R178" s="243">
        <f t="shared" si="15"/>
        <v>0</v>
      </c>
      <c r="S178" s="243"/>
      <c r="T178" s="243"/>
      <c r="U178" s="243"/>
      <c r="V178" s="243"/>
      <c r="W178" s="243"/>
      <c r="X178" s="243"/>
      <c r="Y178" s="243">
        <f t="shared" si="17"/>
        <v>0</v>
      </c>
      <c r="Z178" s="243">
        <f t="shared" si="18"/>
        <v>0</v>
      </c>
      <c r="AA178" s="243"/>
      <c r="AB178" s="243"/>
      <c r="AC178" s="243"/>
      <c r="AD178" s="243"/>
      <c r="AE178" s="243"/>
      <c r="AF178" s="243"/>
      <c r="AG178" s="243"/>
      <c r="AH178" s="243">
        <f t="shared" si="16"/>
        <v>0</v>
      </c>
      <c r="AI178" s="243"/>
      <c r="AJ178" s="243">
        <f t="shared" si="19"/>
        <v>0</v>
      </c>
      <c r="AK178" s="245"/>
      <c r="AL178" s="245"/>
      <c r="AM178" s="246">
        <f t="shared" si="20"/>
        <v>2209269242</v>
      </c>
      <c r="AN178" s="252">
        <v>2209269242</v>
      </c>
      <c r="AO178" s="247">
        <f t="shared" si="22"/>
        <v>0</v>
      </c>
      <c r="AP178" s="247">
        <f>SUM('[1]1-СТ'!AA185+'[1]1-СТ'!AC185+'[1]1-СТ'!AE185-'[1]2-ҮХХ'!AM188)</f>
        <v>0</v>
      </c>
    </row>
    <row r="179" spans="1:42">
      <c r="A179" s="238">
        <v>167</v>
      </c>
      <c r="B179" s="239" t="s">
        <v>438</v>
      </c>
      <c r="C179" s="240" t="s">
        <v>365</v>
      </c>
      <c r="D179" s="240" t="s">
        <v>307</v>
      </c>
      <c r="E179" s="241" t="s">
        <v>304</v>
      </c>
      <c r="F179" s="208">
        <v>2634046403</v>
      </c>
      <c r="G179" s="243"/>
      <c r="H179" s="249"/>
      <c r="I179" s="243"/>
      <c r="J179" s="243"/>
      <c r="K179" s="243"/>
      <c r="L179" s="243"/>
      <c r="M179" s="243"/>
      <c r="N179" s="243"/>
      <c r="O179" s="243"/>
      <c r="P179" s="243"/>
      <c r="Q179" s="243"/>
      <c r="R179" s="243">
        <f t="shared" si="15"/>
        <v>0</v>
      </c>
      <c r="S179" s="243"/>
      <c r="T179" s="243"/>
      <c r="U179" s="243"/>
      <c r="V179" s="243"/>
      <c r="W179" s="243"/>
      <c r="X179" s="243"/>
      <c r="Y179" s="243">
        <f t="shared" si="17"/>
        <v>0</v>
      </c>
      <c r="Z179" s="243">
        <f t="shared" si="18"/>
        <v>0</v>
      </c>
      <c r="AA179" s="243"/>
      <c r="AB179" s="243"/>
      <c r="AC179" s="243"/>
      <c r="AD179" s="243"/>
      <c r="AE179" s="243"/>
      <c r="AF179" s="243"/>
      <c r="AG179" s="243"/>
      <c r="AH179" s="243">
        <f t="shared" si="16"/>
        <v>0</v>
      </c>
      <c r="AI179" s="243"/>
      <c r="AJ179" s="243">
        <f t="shared" si="19"/>
        <v>0</v>
      </c>
      <c r="AK179" s="245"/>
      <c r="AL179" s="245"/>
      <c r="AM179" s="246">
        <f t="shared" si="20"/>
        <v>2634046403</v>
      </c>
      <c r="AN179" s="252">
        <v>2634046403</v>
      </c>
      <c r="AO179" s="247">
        <f t="shared" si="22"/>
        <v>0</v>
      </c>
      <c r="AP179" s="247">
        <f>SUM('[1]1-СТ'!AA186+'[1]1-СТ'!AC186+'[1]1-СТ'!AE186-'[1]2-ҮХХ'!AM189)</f>
        <v>0</v>
      </c>
    </row>
    <row r="180" spans="1:42">
      <c r="A180" s="238">
        <v>168</v>
      </c>
      <c r="B180" s="239" t="s">
        <v>438</v>
      </c>
      <c r="C180" s="240" t="s">
        <v>365</v>
      </c>
      <c r="D180" s="240" t="s">
        <v>309</v>
      </c>
      <c r="E180" s="241" t="s">
        <v>304</v>
      </c>
      <c r="F180" s="208">
        <v>779727518</v>
      </c>
      <c r="G180" s="243"/>
      <c r="H180" s="249"/>
      <c r="I180" s="243"/>
      <c r="J180" s="243"/>
      <c r="K180" s="243"/>
      <c r="L180" s="243"/>
      <c r="M180" s="243"/>
      <c r="N180" s="243"/>
      <c r="O180" s="243"/>
      <c r="P180" s="243"/>
      <c r="Q180" s="243"/>
      <c r="R180" s="243">
        <f t="shared" si="15"/>
        <v>0</v>
      </c>
      <c r="S180" s="243"/>
      <c r="T180" s="243"/>
      <c r="U180" s="243"/>
      <c r="V180" s="243"/>
      <c r="W180" s="243"/>
      <c r="X180" s="243"/>
      <c r="Y180" s="243">
        <f t="shared" si="17"/>
        <v>0</v>
      </c>
      <c r="Z180" s="243">
        <f t="shared" si="18"/>
        <v>0</v>
      </c>
      <c r="AA180" s="243"/>
      <c r="AB180" s="243"/>
      <c r="AC180" s="243"/>
      <c r="AD180" s="243"/>
      <c r="AE180" s="243"/>
      <c r="AF180" s="243"/>
      <c r="AG180" s="243"/>
      <c r="AH180" s="243">
        <f t="shared" si="16"/>
        <v>0</v>
      </c>
      <c r="AI180" s="243"/>
      <c r="AJ180" s="243">
        <f t="shared" si="19"/>
        <v>0</v>
      </c>
      <c r="AK180" s="245"/>
      <c r="AL180" s="245"/>
      <c r="AM180" s="246">
        <f t="shared" si="20"/>
        <v>779727518</v>
      </c>
      <c r="AN180" s="252">
        <v>779727518</v>
      </c>
      <c r="AO180" s="247">
        <f t="shared" si="22"/>
        <v>0</v>
      </c>
      <c r="AP180" s="247">
        <f>SUM('[1]1-СТ'!AA187+'[1]1-СТ'!AC187+'[1]1-СТ'!AE187-'[1]2-ҮХХ'!AM190)</f>
        <v>0</v>
      </c>
    </row>
    <row r="181" spans="1:42">
      <c r="A181" s="238">
        <v>169</v>
      </c>
      <c r="B181" s="239" t="s">
        <v>438</v>
      </c>
      <c r="C181" s="240" t="s">
        <v>365</v>
      </c>
      <c r="D181" s="240" t="s">
        <v>306</v>
      </c>
      <c r="E181" s="241" t="s">
        <v>427</v>
      </c>
      <c r="F181" s="208">
        <v>759388670.92999995</v>
      </c>
      <c r="G181" s="258"/>
      <c r="H181" s="208"/>
      <c r="I181" s="208"/>
      <c r="J181" s="208"/>
      <c r="K181" s="208"/>
      <c r="L181" s="208"/>
      <c r="M181" s="208"/>
      <c r="N181" s="208"/>
      <c r="O181" s="208"/>
      <c r="P181" s="208"/>
      <c r="Q181" s="208"/>
      <c r="R181" s="286">
        <f>SUM(G181:Q181)</f>
        <v>0</v>
      </c>
      <c r="S181" s="287"/>
      <c r="T181" s="287"/>
      <c r="U181" s="287"/>
      <c r="V181" s="287"/>
      <c r="W181" s="287"/>
      <c r="X181" s="287"/>
      <c r="Y181" s="242">
        <f>SUM(S181:X181)</f>
        <v>0</v>
      </c>
      <c r="Z181" s="242">
        <f>Y181+R181</f>
        <v>0</v>
      </c>
      <c r="AA181" s="208"/>
      <c r="AB181" s="208"/>
      <c r="AC181" s="208"/>
      <c r="AD181" s="208"/>
      <c r="AE181" s="208"/>
      <c r="AF181" s="208"/>
      <c r="AG181" s="208"/>
      <c r="AH181" s="242">
        <f>SUM(AB181:AG181)</f>
        <v>0</v>
      </c>
      <c r="AI181" s="208"/>
      <c r="AJ181" s="242">
        <f>AH181+AI181</f>
        <v>0</v>
      </c>
      <c r="AK181" s="289"/>
      <c r="AL181" s="289"/>
      <c r="AM181" s="208">
        <f>F181+Z181-AJ181</f>
        <v>759388670.92999995</v>
      </c>
      <c r="AN181" s="252">
        <v>759388670.92999995</v>
      </c>
      <c r="AO181" s="247">
        <f>AN181-F181</f>
        <v>0</v>
      </c>
      <c r="AP181" s="247">
        <f>SUM('[1]1-СТ'!AA262+'[1]1-СТ'!AC262+'[1]1-СТ'!AE262-'[1]2-ҮХХ'!AM266)</f>
        <v>0.13999992609024048</v>
      </c>
    </row>
    <row r="182" spans="1:42">
      <c r="A182" s="238">
        <v>170</v>
      </c>
      <c r="B182" s="239" t="s">
        <v>438</v>
      </c>
      <c r="C182" s="240" t="s">
        <v>365</v>
      </c>
      <c r="D182" s="240" t="s">
        <v>366</v>
      </c>
      <c r="E182" s="241" t="s">
        <v>304</v>
      </c>
      <c r="F182" s="208">
        <v>3717310</v>
      </c>
      <c r="G182" s="243"/>
      <c r="H182" s="249"/>
      <c r="I182" s="243"/>
      <c r="J182" s="243"/>
      <c r="K182" s="243"/>
      <c r="L182" s="243"/>
      <c r="M182" s="243"/>
      <c r="N182" s="243"/>
      <c r="O182" s="243"/>
      <c r="P182" s="243"/>
      <c r="Q182" s="243"/>
      <c r="R182" s="243">
        <f t="shared" si="15"/>
        <v>0</v>
      </c>
      <c r="S182" s="243"/>
      <c r="T182" s="243"/>
      <c r="U182" s="243"/>
      <c r="V182" s="243"/>
      <c r="W182" s="243"/>
      <c r="X182" s="243"/>
      <c r="Y182" s="243">
        <f t="shared" si="17"/>
        <v>0</v>
      </c>
      <c r="Z182" s="243">
        <f t="shared" si="18"/>
        <v>0</v>
      </c>
      <c r="AA182" s="243"/>
      <c r="AB182" s="243"/>
      <c r="AC182" s="243"/>
      <c r="AD182" s="243"/>
      <c r="AE182" s="243"/>
      <c r="AF182" s="243"/>
      <c r="AG182" s="243"/>
      <c r="AH182" s="243">
        <f t="shared" si="16"/>
        <v>0</v>
      </c>
      <c r="AI182" s="243"/>
      <c r="AJ182" s="243">
        <f t="shared" si="19"/>
        <v>0</v>
      </c>
      <c r="AK182" s="245"/>
      <c r="AL182" s="245"/>
      <c r="AM182" s="246">
        <f t="shared" si="20"/>
        <v>3717310</v>
      </c>
      <c r="AN182" s="252">
        <v>3717310</v>
      </c>
      <c r="AO182" s="247">
        <f t="shared" si="22"/>
        <v>0</v>
      </c>
      <c r="AP182" s="247">
        <f>SUM('[1]1-СТ'!AA188+'[1]1-СТ'!AC188+'[1]1-СТ'!AE188-'[1]2-ҮХХ'!AM191)</f>
        <v>0</v>
      </c>
    </row>
    <row r="183" spans="1:42">
      <c r="A183" s="238">
        <v>171</v>
      </c>
      <c r="B183" s="239" t="s">
        <v>438</v>
      </c>
      <c r="C183" s="240" t="s">
        <v>365</v>
      </c>
      <c r="D183" s="240" t="s">
        <v>367</v>
      </c>
      <c r="E183" s="241" t="s">
        <v>304</v>
      </c>
      <c r="F183" s="208">
        <v>766119327</v>
      </c>
      <c r="G183" s="243"/>
      <c r="H183" s="249"/>
      <c r="I183" s="243"/>
      <c r="J183" s="243"/>
      <c r="K183" s="243"/>
      <c r="L183" s="243"/>
      <c r="M183" s="243"/>
      <c r="N183" s="243"/>
      <c r="O183" s="243"/>
      <c r="P183" s="243"/>
      <c r="Q183" s="243"/>
      <c r="R183" s="243">
        <f t="shared" si="15"/>
        <v>0</v>
      </c>
      <c r="S183" s="243"/>
      <c r="T183" s="243"/>
      <c r="U183" s="243"/>
      <c r="V183" s="243"/>
      <c r="W183" s="243"/>
      <c r="X183" s="243"/>
      <c r="Y183" s="243">
        <f t="shared" si="17"/>
        <v>0</v>
      </c>
      <c r="Z183" s="243">
        <f t="shared" si="18"/>
        <v>0</v>
      </c>
      <c r="AA183" s="243"/>
      <c r="AB183" s="243"/>
      <c r="AC183" s="243"/>
      <c r="AD183" s="243"/>
      <c r="AE183" s="243"/>
      <c r="AF183" s="243"/>
      <c r="AG183" s="243"/>
      <c r="AH183" s="243">
        <f t="shared" si="16"/>
        <v>0</v>
      </c>
      <c r="AI183" s="243"/>
      <c r="AJ183" s="243">
        <f t="shared" si="19"/>
        <v>0</v>
      </c>
      <c r="AK183" s="245"/>
      <c r="AL183" s="245"/>
      <c r="AM183" s="246">
        <f t="shared" si="20"/>
        <v>766119327</v>
      </c>
      <c r="AN183" s="271">
        <v>766119327</v>
      </c>
      <c r="AO183" s="247">
        <f t="shared" si="22"/>
        <v>0</v>
      </c>
      <c r="AP183" s="247">
        <f>SUM('[1]1-СТ'!AA189+'[1]1-СТ'!AC189+'[1]1-СТ'!AE189-'[1]2-ҮХХ'!AM192)</f>
        <v>0</v>
      </c>
    </row>
    <row r="184" spans="1:42">
      <c r="A184" s="238">
        <v>172</v>
      </c>
      <c r="B184" s="239" t="s">
        <v>438</v>
      </c>
      <c r="C184" s="240" t="s">
        <v>368</v>
      </c>
      <c r="D184" s="240" t="s">
        <v>303</v>
      </c>
      <c r="E184" s="241" t="s">
        <v>304</v>
      </c>
      <c r="F184" s="208">
        <v>753104875.5</v>
      </c>
      <c r="G184" s="194"/>
      <c r="H184" s="249"/>
      <c r="I184" s="243"/>
      <c r="J184" s="243"/>
      <c r="K184" s="243"/>
      <c r="L184" s="243"/>
      <c r="M184" s="243"/>
      <c r="N184" s="243"/>
      <c r="O184" s="243"/>
      <c r="P184" s="250"/>
      <c r="Q184" s="194"/>
      <c r="R184" s="243">
        <f>SUM(G184:Q184)</f>
        <v>0</v>
      </c>
      <c r="S184" s="243"/>
      <c r="T184" s="243"/>
      <c r="U184" s="243"/>
      <c r="V184" s="243"/>
      <c r="W184" s="243"/>
      <c r="X184" s="243"/>
      <c r="Y184" s="243">
        <f t="shared" si="17"/>
        <v>0</v>
      </c>
      <c r="Z184" s="243">
        <f t="shared" si="18"/>
        <v>0</v>
      </c>
      <c r="AA184" s="243"/>
      <c r="AB184" s="243"/>
      <c r="AC184" s="243"/>
      <c r="AD184" s="194"/>
      <c r="AE184" s="243"/>
      <c r="AF184" s="243"/>
      <c r="AG184" s="243"/>
      <c r="AH184" s="243">
        <f t="shared" si="16"/>
        <v>0</v>
      </c>
      <c r="AI184" s="243"/>
      <c r="AJ184" s="243">
        <f t="shared" si="19"/>
        <v>0</v>
      </c>
      <c r="AK184" s="245"/>
      <c r="AL184" s="245"/>
      <c r="AM184" s="246">
        <f t="shared" si="20"/>
        <v>753104875.5</v>
      </c>
      <c r="AN184" s="247">
        <v>753104875.5</v>
      </c>
      <c r="AO184" s="247">
        <f t="shared" si="22"/>
        <v>0</v>
      </c>
      <c r="AP184" s="247">
        <f>SUM('[1]1-СТ'!AA190+'[1]1-СТ'!AC190+'[1]1-СТ'!AE190-'[1]2-ҮХХ'!AM193)</f>
        <v>0</v>
      </c>
    </row>
    <row r="185" spans="1:42">
      <c r="A185" s="238">
        <v>173</v>
      </c>
      <c r="B185" s="239" t="s">
        <v>438</v>
      </c>
      <c r="C185" s="240" t="s">
        <v>368</v>
      </c>
      <c r="D185" s="264" t="s">
        <v>305</v>
      </c>
      <c r="E185" s="241" t="s">
        <v>304</v>
      </c>
      <c r="F185" s="208">
        <v>5124000</v>
      </c>
      <c r="G185" s="243"/>
      <c r="H185" s="249"/>
      <c r="I185" s="243"/>
      <c r="J185" s="243"/>
      <c r="K185" s="243"/>
      <c r="L185" s="243"/>
      <c r="M185" s="243"/>
      <c r="N185" s="243"/>
      <c r="O185" s="243"/>
      <c r="P185" s="243"/>
      <c r="Q185" s="243"/>
      <c r="R185" s="243">
        <f t="shared" si="15"/>
        <v>0</v>
      </c>
      <c r="S185" s="243"/>
      <c r="T185" s="243"/>
      <c r="U185" s="243"/>
      <c r="V185" s="243"/>
      <c r="W185" s="243"/>
      <c r="X185" s="243"/>
      <c r="Y185" s="243">
        <f t="shared" si="17"/>
        <v>0</v>
      </c>
      <c r="Z185" s="243">
        <f t="shared" si="18"/>
        <v>0</v>
      </c>
      <c r="AA185" s="243"/>
      <c r="AB185" s="243"/>
      <c r="AC185" s="243"/>
      <c r="AD185" s="243"/>
      <c r="AE185" s="243"/>
      <c r="AF185" s="243"/>
      <c r="AG185" s="243"/>
      <c r="AH185" s="243">
        <f t="shared" si="16"/>
        <v>0</v>
      </c>
      <c r="AI185" s="243"/>
      <c r="AJ185" s="243">
        <f t="shared" si="19"/>
        <v>0</v>
      </c>
      <c r="AK185" s="245"/>
      <c r="AL185" s="245"/>
      <c r="AM185" s="246">
        <f t="shared" si="20"/>
        <v>5124000</v>
      </c>
      <c r="AN185" s="247">
        <v>5124000</v>
      </c>
      <c r="AO185" s="247">
        <f t="shared" si="22"/>
        <v>0</v>
      </c>
      <c r="AP185" s="247">
        <f>SUM('[1]1-СТ'!AA192+'[1]1-СТ'!AC192+'[1]1-СТ'!AE192-'[1]2-ҮХХ'!AM195)</f>
        <v>0</v>
      </c>
    </row>
    <row r="186" spans="1:42">
      <c r="A186" s="238">
        <v>174</v>
      </c>
      <c r="B186" s="239" t="s">
        <v>438</v>
      </c>
      <c r="C186" s="251" t="s">
        <v>368</v>
      </c>
      <c r="D186" s="251" t="s">
        <v>307</v>
      </c>
      <c r="E186" s="241" t="s">
        <v>304</v>
      </c>
      <c r="F186" s="208">
        <v>1053242743.5</v>
      </c>
      <c r="G186" s="194"/>
      <c r="H186" s="249"/>
      <c r="I186" s="243"/>
      <c r="J186" s="243"/>
      <c r="K186" s="243"/>
      <c r="L186" s="243"/>
      <c r="M186" s="243"/>
      <c r="N186" s="243"/>
      <c r="O186" s="243"/>
      <c r="P186" s="243"/>
      <c r="Q186" s="243"/>
      <c r="R186" s="243">
        <f t="shared" si="15"/>
        <v>0</v>
      </c>
      <c r="S186" s="243"/>
      <c r="T186" s="243"/>
      <c r="U186" s="243"/>
      <c r="V186" s="243"/>
      <c r="W186" s="243"/>
      <c r="X186" s="243"/>
      <c r="Y186" s="243">
        <f t="shared" si="17"/>
        <v>0</v>
      </c>
      <c r="Z186" s="243">
        <f t="shared" si="18"/>
        <v>0</v>
      </c>
      <c r="AA186" s="243"/>
      <c r="AB186" s="243"/>
      <c r="AC186" s="243"/>
      <c r="AD186" s="194"/>
      <c r="AE186" s="243"/>
      <c r="AF186" s="243"/>
      <c r="AG186" s="243"/>
      <c r="AH186" s="243">
        <f t="shared" si="16"/>
        <v>0</v>
      </c>
      <c r="AI186" s="243"/>
      <c r="AJ186" s="243">
        <f t="shared" si="19"/>
        <v>0</v>
      </c>
      <c r="AK186" s="245"/>
      <c r="AL186" s="245"/>
      <c r="AM186" s="246">
        <f t="shared" si="20"/>
        <v>1053242743.5</v>
      </c>
      <c r="AN186" s="252">
        <v>1053242743.5</v>
      </c>
      <c r="AO186" s="247">
        <f t="shared" si="22"/>
        <v>0</v>
      </c>
      <c r="AP186" s="247">
        <f>SUM('[1]1-СТ'!AA193+'[1]1-СТ'!AC193+'[1]1-СТ'!AE193-'[1]2-ҮХХ'!AM196)</f>
        <v>0</v>
      </c>
    </row>
    <row r="187" spans="1:42">
      <c r="A187" s="238">
        <v>175</v>
      </c>
      <c r="B187" s="239" t="s">
        <v>438</v>
      </c>
      <c r="C187" s="240" t="s">
        <v>368</v>
      </c>
      <c r="D187" s="240" t="s">
        <v>306</v>
      </c>
      <c r="E187" s="241" t="s">
        <v>304</v>
      </c>
      <c r="F187" s="208">
        <v>428142168</v>
      </c>
      <c r="G187" s="243"/>
      <c r="H187" s="249"/>
      <c r="I187" s="243"/>
      <c r="J187" s="243"/>
      <c r="K187" s="243"/>
      <c r="L187" s="243"/>
      <c r="M187" s="243"/>
      <c r="N187" s="243"/>
      <c r="O187" s="243"/>
      <c r="P187" s="243"/>
      <c r="Q187" s="243"/>
      <c r="R187" s="243">
        <f t="shared" si="15"/>
        <v>0</v>
      </c>
      <c r="S187" s="243"/>
      <c r="T187" s="243"/>
      <c r="U187" s="243"/>
      <c r="V187" s="243"/>
      <c r="W187" s="243"/>
      <c r="X187" s="243"/>
      <c r="Y187" s="243">
        <f t="shared" si="17"/>
        <v>0</v>
      </c>
      <c r="Z187" s="243">
        <f t="shared" si="18"/>
        <v>0</v>
      </c>
      <c r="AA187" s="243"/>
      <c r="AB187" s="243"/>
      <c r="AC187" s="243"/>
      <c r="AD187" s="243"/>
      <c r="AE187" s="243"/>
      <c r="AF187" s="243"/>
      <c r="AG187" s="243"/>
      <c r="AH187" s="243">
        <f t="shared" si="16"/>
        <v>0</v>
      </c>
      <c r="AI187" s="243"/>
      <c r="AJ187" s="243">
        <f t="shared" si="19"/>
        <v>0</v>
      </c>
      <c r="AK187" s="245"/>
      <c r="AL187" s="245"/>
      <c r="AM187" s="246">
        <f t="shared" si="20"/>
        <v>428142168</v>
      </c>
      <c r="AN187" s="252">
        <v>428142168</v>
      </c>
      <c r="AO187" s="247">
        <f t="shared" si="22"/>
        <v>0</v>
      </c>
      <c r="AP187" s="247">
        <f>SUM('[1]1-СТ'!AA194+'[1]1-СТ'!AC194+'[1]1-СТ'!AE194-'[1]2-ҮХХ'!AM197)</f>
        <v>0</v>
      </c>
    </row>
    <row r="188" spans="1:42">
      <c r="A188" s="238">
        <v>176</v>
      </c>
      <c r="B188" s="239" t="s">
        <v>438</v>
      </c>
      <c r="C188" s="240" t="s">
        <v>368</v>
      </c>
      <c r="D188" s="240" t="s">
        <v>309</v>
      </c>
      <c r="E188" s="241" t="s">
        <v>304</v>
      </c>
      <c r="F188" s="208">
        <v>256583014</v>
      </c>
      <c r="G188" s="243"/>
      <c r="H188" s="249"/>
      <c r="I188" s="243"/>
      <c r="J188" s="243"/>
      <c r="K188" s="243"/>
      <c r="L188" s="243"/>
      <c r="M188" s="243"/>
      <c r="N188" s="243"/>
      <c r="O188" s="243"/>
      <c r="P188" s="243"/>
      <c r="Q188" s="243"/>
      <c r="R188" s="243">
        <f t="shared" si="15"/>
        <v>0</v>
      </c>
      <c r="S188" s="243"/>
      <c r="T188" s="243"/>
      <c r="U188" s="243"/>
      <c r="V188" s="243"/>
      <c r="W188" s="243"/>
      <c r="X188" s="243"/>
      <c r="Y188" s="243">
        <f t="shared" si="17"/>
        <v>0</v>
      </c>
      <c r="Z188" s="243">
        <f t="shared" si="18"/>
        <v>0</v>
      </c>
      <c r="AA188" s="243"/>
      <c r="AB188" s="243"/>
      <c r="AC188" s="243"/>
      <c r="AD188" s="243"/>
      <c r="AE188" s="243"/>
      <c r="AF188" s="243"/>
      <c r="AG188" s="243"/>
      <c r="AH188" s="243">
        <f t="shared" si="16"/>
        <v>0</v>
      </c>
      <c r="AI188" s="243"/>
      <c r="AJ188" s="243">
        <f t="shared" si="19"/>
        <v>0</v>
      </c>
      <c r="AK188" s="245"/>
      <c r="AL188" s="245"/>
      <c r="AM188" s="246">
        <f t="shared" si="20"/>
        <v>256583014</v>
      </c>
      <c r="AN188" s="252">
        <v>256583014</v>
      </c>
      <c r="AO188" s="247">
        <f t="shared" si="22"/>
        <v>0</v>
      </c>
      <c r="AP188" s="247">
        <f>SUM('[1]1-СТ'!AA195+'[1]1-СТ'!AC195+'[1]1-СТ'!AE195-'[1]2-ҮХХ'!AM198)</f>
        <v>0</v>
      </c>
    </row>
    <row r="189" spans="1:42">
      <c r="A189" s="238">
        <v>177</v>
      </c>
      <c r="B189" s="239" t="s">
        <v>438</v>
      </c>
      <c r="C189" s="251" t="s">
        <v>368</v>
      </c>
      <c r="D189" s="251" t="s">
        <v>308</v>
      </c>
      <c r="E189" s="241" t="s">
        <v>304</v>
      </c>
      <c r="F189" s="208">
        <v>1720451986.6900001</v>
      </c>
      <c r="G189" s="243"/>
      <c r="H189" s="249"/>
      <c r="I189" s="243"/>
      <c r="J189" s="243"/>
      <c r="K189" s="243"/>
      <c r="L189" s="243"/>
      <c r="M189" s="243"/>
      <c r="N189" s="243"/>
      <c r="O189" s="243"/>
      <c r="P189" s="243"/>
      <c r="Q189" s="243"/>
      <c r="R189" s="243">
        <f t="shared" si="15"/>
        <v>0</v>
      </c>
      <c r="S189" s="243"/>
      <c r="T189" s="243"/>
      <c r="U189" s="243"/>
      <c r="V189" s="243"/>
      <c r="W189" s="243"/>
      <c r="X189" s="243"/>
      <c r="Y189" s="243">
        <f t="shared" si="17"/>
        <v>0</v>
      </c>
      <c r="Z189" s="243">
        <f t="shared" si="18"/>
        <v>0</v>
      </c>
      <c r="AA189" s="243"/>
      <c r="AB189" s="243"/>
      <c r="AC189" s="243"/>
      <c r="AD189" s="243"/>
      <c r="AE189" s="243"/>
      <c r="AF189" s="243"/>
      <c r="AG189" s="243"/>
      <c r="AH189" s="243">
        <f t="shared" si="16"/>
        <v>0</v>
      </c>
      <c r="AI189" s="243"/>
      <c r="AJ189" s="243">
        <f t="shared" si="19"/>
        <v>0</v>
      </c>
      <c r="AK189" s="245"/>
      <c r="AL189" s="245"/>
      <c r="AM189" s="246">
        <f t="shared" si="20"/>
        <v>1720451986.6900001</v>
      </c>
      <c r="AN189" s="252">
        <v>1720451986.6900001</v>
      </c>
      <c r="AO189" s="247">
        <f t="shared" si="22"/>
        <v>0</v>
      </c>
      <c r="AP189" s="247">
        <f>SUM('[1]1-СТ'!AA196+'[1]1-СТ'!AC196+'[1]1-СТ'!AE196-'[1]2-ҮХХ'!AM199)</f>
        <v>0</v>
      </c>
    </row>
    <row r="190" spans="1:42">
      <c r="A190" s="238">
        <v>178</v>
      </c>
      <c r="B190" s="239" t="s">
        <v>438</v>
      </c>
      <c r="C190" s="240" t="s">
        <v>368</v>
      </c>
      <c r="D190" s="240" t="s">
        <v>468</v>
      </c>
      <c r="E190" s="241" t="s">
        <v>304</v>
      </c>
      <c r="F190" s="276">
        <v>45150000</v>
      </c>
      <c r="G190" s="243"/>
      <c r="H190" s="249"/>
      <c r="I190" s="243"/>
      <c r="J190" s="243"/>
      <c r="K190" s="243"/>
      <c r="L190" s="243"/>
      <c r="M190" s="243"/>
      <c r="N190" s="243"/>
      <c r="O190" s="243"/>
      <c r="P190" s="243"/>
      <c r="Q190" s="243"/>
      <c r="R190" s="243">
        <f>SUM(G190:Q190)</f>
        <v>0</v>
      </c>
      <c r="S190" s="243"/>
      <c r="T190" s="243"/>
      <c r="U190" s="243"/>
      <c r="V190" s="243"/>
      <c r="W190" s="243"/>
      <c r="X190" s="243"/>
      <c r="Y190" s="243">
        <f>SUM(S190:X190)</f>
        <v>0</v>
      </c>
      <c r="Z190" s="243">
        <f>Y190+R190</f>
        <v>0</v>
      </c>
      <c r="AA190" s="243"/>
      <c r="AB190" s="243"/>
      <c r="AC190" s="243"/>
      <c r="AD190" s="243"/>
      <c r="AE190" s="243"/>
      <c r="AF190" s="243"/>
      <c r="AG190" s="243"/>
      <c r="AH190" s="243">
        <f>SUM(AB190:AG190)</f>
        <v>0</v>
      </c>
      <c r="AI190" s="243"/>
      <c r="AJ190" s="243">
        <f>AH190+AI190</f>
        <v>0</v>
      </c>
      <c r="AK190" s="245"/>
      <c r="AL190" s="245"/>
      <c r="AM190" s="246">
        <f>F190+Z190-AJ190</f>
        <v>45150000</v>
      </c>
      <c r="AN190" s="247">
        <v>45150000</v>
      </c>
      <c r="AO190" s="247">
        <f>AN190-F190</f>
        <v>0</v>
      </c>
      <c r="AP190" s="247">
        <f>SUM('[1]1-СТ'!AA241+'[1]1-СТ'!AC241+'[1]1-СТ'!AE241-'[1]2-ҮХХ'!AM244)</f>
        <v>0</v>
      </c>
    </row>
    <row r="191" spans="1:42">
      <c r="A191" s="238">
        <v>179</v>
      </c>
      <c r="B191" s="239" t="s">
        <v>438</v>
      </c>
      <c r="C191" s="278" t="s">
        <v>368</v>
      </c>
      <c r="D191" s="278" t="s">
        <v>422</v>
      </c>
      <c r="E191" s="241" t="s">
        <v>304</v>
      </c>
      <c r="F191" s="208">
        <v>205769420</v>
      </c>
      <c r="G191" s="243"/>
      <c r="H191" s="249"/>
      <c r="I191" s="243"/>
      <c r="J191" s="243"/>
      <c r="K191" s="243"/>
      <c r="L191" s="243"/>
      <c r="M191" s="243"/>
      <c r="N191" s="243"/>
      <c r="O191" s="243"/>
      <c r="P191" s="243"/>
      <c r="Q191" s="243"/>
      <c r="R191" s="243">
        <f>SUM(G191:Q191)</f>
        <v>0</v>
      </c>
      <c r="S191" s="243"/>
      <c r="T191" s="243"/>
      <c r="U191" s="243"/>
      <c r="V191" s="243"/>
      <c r="W191" s="243"/>
      <c r="X191" s="243"/>
      <c r="Y191" s="243">
        <f>SUM(S191:X191)</f>
        <v>0</v>
      </c>
      <c r="Z191" s="243">
        <f>Y191+R191</f>
        <v>0</v>
      </c>
      <c r="AA191" s="243"/>
      <c r="AB191" s="243"/>
      <c r="AC191" s="243"/>
      <c r="AD191" s="243"/>
      <c r="AE191" s="243"/>
      <c r="AF191" s="243"/>
      <c r="AG191" s="243"/>
      <c r="AH191" s="243">
        <f>SUM(AB191:AG191)</f>
        <v>0</v>
      </c>
      <c r="AI191" s="243"/>
      <c r="AJ191" s="243">
        <f>AH191+AI191</f>
        <v>0</v>
      </c>
      <c r="AK191" s="245"/>
      <c r="AL191" s="245"/>
      <c r="AM191" s="246">
        <f>F191+Z191-AJ191</f>
        <v>205769420</v>
      </c>
      <c r="AN191" s="247">
        <v>205769420</v>
      </c>
      <c r="AO191" s="247">
        <f>AN191-F191</f>
        <v>0</v>
      </c>
      <c r="AP191" s="247">
        <f>SUM('[1]1-СТ'!AA251+'[1]1-СТ'!AC251+'[1]1-СТ'!AE251-'[1]2-ҮХХ'!AM254)</f>
        <v>0</v>
      </c>
    </row>
    <row r="192" spans="1:42">
      <c r="A192" s="238">
        <v>180</v>
      </c>
      <c r="B192" s="239" t="s">
        <v>438</v>
      </c>
      <c r="C192" s="240" t="s">
        <v>368</v>
      </c>
      <c r="D192" s="240" t="s">
        <v>462</v>
      </c>
      <c r="E192" s="241" t="s">
        <v>304</v>
      </c>
      <c r="F192" s="208">
        <v>4479300</v>
      </c>
      <c r="G192" s="243"/>
      <c r="H192" s="249"/>
      <c r="I192" s="243"/>
      <c r="J192" s="243"/>
      <c r="K192" s="243"/>
      <c r="L192" s="243"/>
      <c r="M192" s="243"/>
      <c r="N192" s="243"/>
      <c r="O192" s="243"/>
      <c r="P192" s="243"/>
      <c r="Q192" s="243"/>
      <c r="R192" s="243">
        <f t="shared" si="15"/>
        <v>0</v>
      </c>
      <c r="S192" s="243"/>
      <c r="T192" s="243"/>
      <c r="U192" s="243"/>
      <c r="V192" s="243"/>
      <c r="W192" s="243"/>
      <c r="X192" s="243"/>
      <c r="Y192" s="243">
        <f t="shared" si="17"/>
        <v>0</v>
      </c>
      <c r="Z192" s="243">
        <f t="shared" si="18"/>
        <v>0</v>
      </c>
      <c r="AA192" s="243"/>
      <c r="AB192" s="243"/>
      <c r="AC192" s="243"/>
      <c r="AD192" s="243"/>
      <c r="AE192" s="243"/>
      <c r="AF192" s="243"/>
      <c r="AG192" s="243"/>
      <c r="AH192" s="243">
        <f t="shared" si="16"/>
        <v>0</v>
      </c>
      <c r="AI192" s="243"/>
      <c r="AJ192" s="243">
        <f t="shared" si="19"/>
        <v>0</v>
      </c>
      <c r="AK192" s="245"/>
      <c r="AL192" s="245"/>
      <c r="AM192" s="246">
        <f t="shared" si="20"/>
        <v>4479300</v>
      </c>
      <c r="AN192" s="252">
        <v>4479300</v>
      </c>
      <c r="AO192" s="247">
        <f t="shared" si="22"/>
        <v>0</v>
      </c>
      <c r="AP192" s="247">
        <f>SUM('[1]1-СТ'!AA197+'[1]1-СТ'!AC197+'[1]1-СТ'!AE197-'[1]2-ҮХХ'!AM200)</f>
        <v>0</v>
      </c>
    </row>
    <row r="193" spans="1:42">
      <c r="A193" s="238">
        <v>181</v>
      </c>
      <c r="B193" s="239" t="s">
        <v>438</v>
      </c>
      <c r="C193" s="240" t="s">
        <v>369</v>
      </c>
      <c r="D193" s="240" t="s">
        <v>303</v>
      </c>
      <c r="E193" s="241" t="s">
        <v>304</v>
      </c>
      <c r="F193" s="208">
        <v>2108816014</v>
      </c>
      <c r="G193" s="243"/>
      <c r="H193" s="249"/>
      <c r="I193" s="243"/>
      <c r="J193" s="243"/>
      <c r="K193" s="243"/>
      <c r="L193" s="243"/>
      <c r="M193" s="243"/>
      <c r="N193" s="243"/>
      <c r="O193" s="243"/>
      <c r="P193" s="243"/>
      <c r="Q193" s="243"/>
      <c r="R193" s="243">
        <f t="shared" si="15"/>
        <v>0</v>
      </c>
      <c r="S193" s="243"/>
      <c r="T193" s="243"/>
      <c r="U193" s="243"/>
      <c r="V193" s="243"/>
      <c r="W193" s="243"/>
      <c r="X193" s="243"/>
      <c r="Y193" s="243">
        <f t="shared" si="17"/>
        <v>0</v>
      </c>
      <c r="Z193" s="243">
        <f t="shared" si="18"/>
        <v>0</v>
      </c>
      <c r="AA193" s="243"/>
      <c r="AB193" s="243"/>
      <c r="AC193" s="243"/>
      <c r="AD193" s="243"/>
      <c r="AE193" s="243"/>
      <c r="AF193" s="243"/>
      <c r="AG193" s="243"/>
      <c r="AH193" s="243">
        <f t="shared" si="16"/>
        <v>0</v>
      </c>
      <c r="AI193" s="243"/>
      <c r="AJ193" s="243">
        <f t="shared" si="19"/>
        <v>0</v>
      </c>
      <c r="AK193" s="245"/>
      <c r="AL193" s="245"/>
      <c r="AM193" s="246">
        <f t="shared" si="20"/>
        <v>2108816014</v>
      </c>
      <c r="AN193" s="247">
        <v>2108816014</v>
      </c>
      <c r="AO193" s="247">
        <f t="shared" si="22"/>
        <v>0</v>
      </c>
      <c r="AP193" s="247">
        <f>SUM('[1]1-СТ'!AA199+'[1]1-СТ'!AC199+'[1]1-СТ'!AE199-'[1]2-ҮХХ'!AM202)</f>
        <v>0</v>
      </c>
    </row>
    <row r="194" spans="1:42">
      <c r="A194" s="238">
        <v>182</v>
      </c>
      <c r="B194" s="239" t="s">
        <v>438</v>
      </c>
      <c r="C194" s="240" t="s">
        <v>369</v>
      </c>
      <c r="D194" s="240" t="s">
        <v>305</v>
      </c>
      <c r="E194" s="241" t="s">
        <v>304</v>
      </c>
      <c r="F194" s="208">
        <v>36825751</v>
      </c>
      <c r="G194" s="243"/>
      <c r="H194" s="249"/>
      <c r="I194" s="243"/>
      <c r="J194" s="243"/>
      <c r="K194" s="243"/>
      <c r="L194" s="243"/>
      <c r="M194" s="243"/>
      <c r="N194" s="243"/>
      <c r="O194" s="243"/>
      <c r="P194" s="243"/>
      <c r="Q194" s="243"/>
      <c r="R194" s="243">
        <f t="shared" si="15"/>
        <v>0</v>
      </c>
      <c r="S194" s="243"/>
      <c r="T194" s="243"/>
      <c r="U194" s="243"/>
      <c r="V194" s="243"/>
      <c r="W194" s="243"/>
      <c r="X194" s="243"/>
      <c r="Y194" s="243">
        <f t="shared" si="17"/>
        <v>0</v>
      </c>
      <c r="Z194" s="243">
        <f t="shared" si="18"/>
        <v>0</v>
      </c>
      <c r="AA194" s="243"/>
      <c r="AB194" s="243"/>
      <c r="AC194" s="243"/>
      <c r="AD194" s="243"/>
      <c r="AE194" s="243"/>
      <c r="AF194" s="243"/>
      <c r="AG194" s="243"/>
      <c r="AH194" s="243">
        <f t="shared" si="16"/>
        <v>0</v>
      </c>
      <c r="AI194" s="243"/>
      <c r="AJ194" s="243">
        <f t="shared" si="19"/>
        <v>0</v>
      </c>
      <c r="AK194" s="245"/>
      <c r="AL194" s="245"/>
      <c r="AM194" s="246">
        <f t="shared" si="20"/>
        <v>36825751</v>
      </c>
      <c r="AN194" s="247">
        <v>36825751</v>
      </c>
      <c r="AO194" s="247">
        <f t="shared" si="22"/>
        <v>0</v>
      </c>
      <c r="AP194" s="247">
        <f>SUM('[1]1-СТ'!AA200+'[1]1-СТ'!AC200+'[1]1-СТ'!AE200-'[1]2-ҮХХ'!AM203)</f>
        <v>0</v>
      </c>
    </row>
    <row r="195" spans="1:42">
      <c r="A195" s="238">
        <v>183</v>
      </c>
      <c r="B195" s="239" t="s">
        <v>438</v>
      </c>
      <c r="C195" s="240" t="s">
        <v>369</v>
      </c>
      <c r="D195" s="240" t="s">
        <v>370</v>
      </c>
      <c r="E195" s="241" t="s">
        <v>304</v>
      </c>
      <c r="F195" s="266">
        <v>15625385236.969997</v>
      </c>
      <c r="G195" s="198"/>
      <c r="H195" s="249"/>
      <c r="I195" s="243"/>
      <c r="J195" s="243"/>
      <c r="K195" s="243"/>
      <c r="L195" s="243"/>
      <c r="M195" s="243"/>
      <c r="N195" s="243"/>
      <c r="O195" s="243"/>
      <c r="P195" s="243"/>
      <c r="Q195" s="198"/>
      <c r="R195" s="243">
        <f t="shared" ref="R195:R226" si="30">SUM(G195:Q195)</f>
        <v>0</v>
      </c>
      <c r="S195" s="243"/>
      <c r="T195" s="243"/>
      <c r="U195" s="243"/>
      <c r="V195" s="243"/>
      <c r="W195" s="198"/>
      <c r="X195" s="243"/>
      <c r="Y195" s="243">
        <f t="shared" si="17"/>
        <v>0</v>
      </c>
      <c r="Z195" s="243">
        <f t="shared" si="18"/>
        <v>0</v>
      </c>
      <c r="AA195" s="243"/>
      <c r="AB195" s="243"/>
      <c r="AC195" s="243"/>
      <c r="AD195" s="243"/>
      <c r="AE195" s="243"/>
      <c r="AF195" s="243"/>
      <c r="AG195" s="243"/>
      <c r="AH195" s="243">
        <f t="shared" ref="AH195:AH226" si="31">SUM(AB195:AG195)</f>
        <v>0</v>
      </c>
      <c r="AI195" s="243"/>
      <c r="AJ195" s="243">
        <f t="shared" si="19"/>
        <v>0</v>
      </c>
      <c r="AK195" s="245"/>
      <c r="AL195" s="245"/>
      <c r="AM195" s="246">
        <f t="shared" si="20"/>
        <v>15625385236.969997</v>
      </c>
      <c r="AN195" s="247">
        <v>15625385236.969997</v>
      </c>
      <c r="AO195" s="247">
        <f t="shared" si="22"/>
        <v>0</v>
      </c>
      <c r="AP195" s="247">
        <f>SUM('[1]1-СТ'!AA201+'[1]1-СТ'!AC201+'[1]1-СТ'!AE201-'[1]2-ҮХХ'!AM204)</f>
        <v>0</v>
      </c>
    </row>
    <row r="196" spans="1:42">
      <c r="A196" s="238">
        <v>184</v>
      </c>
      <c r="B196" s="239" t="s">
        <v>438</v>
      </c>
      <c r="C196" s="240" t="s">
        <v>369</v>
      </c>
      <c r="D196" s="240" t="s">
        <v>373</v>
      </c>
      <c r="E196" s="241" t="s">
        <v>304</v>
      </c>
      <c r="F196" s="242">
        <v>2386152037.8399997</v>
      </c>
      <c r="G196" s="243"/>
      <c r="H196" s="249"/>
      <c r="I196" s="243"/>
      <c r="J196" s="243"/>
      <c r="K196" s="243"/>
      <c r="L196" s="243"/>
      <c r="M196" s="243"/>
      <c r="N196" s="243"/>
      <c r="O196" s="243"/>
      <c r="P196" s="243"/>
      <c r="Q196" s="243"/>
      <c r="R196" s="243">
        <f t="shared" si="30"/>
        <v>0</v>
      </c>
      <c r="S196" s="243"/>
      <c r="T196" s="243"/>
      <c r="U196" s="243"/>
      <c r="V196" s="243"/>
      <c r="W196" s="243"/>
      <c r="X196" s="243"/>
      <c r="Y196" s="243">
        <f t="shared" ref="Y196:Y226" si="32">SUM(S196:X196)</f>
        <v>0</v>
      </c>
      <c r="Z196" s="243">
        <f t="shared" ref="Z196:Z226" si="33">Y196+R196</f>
        <v>0</v>
      </c>
      <c r="AA196" s="243"/>
      <c r="AB196" s="243"/>
      <c r="AC196" s="243"/>
      <c r="AD196" s="243"/>
      <c r="AE196" s="243"/>
      <c r="AF196" s="243"/>
      <c r="AG196" s="243"/>
      <c r="AH196" s="243">
        <f t="shared" si="31"/>
        <v>0</v>
      </c>
      <c r="AI196" s="243"/>
      <c r="AJ196" s="243">
        <f t="shared" ref="AJ196:AJ226" si="34">AH196+AI196</f>
        <v>0</v>
      </c>
      <c r="AK196" s="245"/>
      <c r="AL196" s="245"/>
      <c r="AM196" s="246">
        <f t="shared" ref="AM196:AM226" si="35">F196+Z196-AJ196</f>
        <v>2386152037.8399997</v>
      </c>
      <c r="AN196" s="267">
        <v>2386152037.8399997</v>
      </c>
      <c r="AO196" s="247">
        <f t="shared" si="22"/>
        <v>0</v>
      </c>
      <c r="AP196" s="247">
        <f>SUM('[1]1-СТ'!AA202+'[1]1-СТ'!AC202+'[1]1-СТ'!AE202-'[1]2-ҮХХ'!AM205)</f>
        <v>0</v>
      </c>
    </row>
    <row r="197" spans="1:42">
      <c r="A197" s="238">
        <v>185</v>
      </c>
      <c r="B197" s="239" t="s">
        <v>438</v>
      </c>
      <c r="C197" s="251" t="s">
        <v>369</v>
      </c>
      <c r="D197" s="251" t="s">
        <v>374</v>
      </c>
      <c r="E197" s="241" t="s">
        <v>304</v>
      </c>
      <c r="F197" s="242">
        <v>2227550346.5099998</v>
      </c>
      <c r="G197" s="243"/>
      <c r="H197" s="249"/>
      <c r="I197" s="243"/>
      <c r="J197" s="243"/>
      <c r="K197" s="243"/>
      <c r="L197" s="243"/>
      <c r="M197" s="243"/>
      <c r="N197" s="243"/>
      <c r="O197" s="243"/>
      <c r="P197" s="243"/>
      <c r="Q197" s="243"/>
      <c r="R197" s="243">
        <f t="shared" si="30"/>
        <v>0</v>
      </c>
      <c r="S197" s="243"/>
      <c r="T197" s="243"/>
      <c r="U197" s="243"/>
      <c r="V197" s="243"/>
      <c r="W197" s="243"/>
      <c r="X197" s="243"/>
      <c r="Y197" s="243">
        <f t="shared" si="32"/>
        <v>0</v>
      </c>
      <c r="Z197" s="243">
        <f t="shared" si="33"/>
        <v>0</v>
      </c>
      <c r="AA197" s="243"/>
      <c r="AB197" s="243"/>
      <c r="AC197" s="243"/>
      <c r="AD197" s="243"/>
      <c r="AE197" s="243"/>
      <c r="AF197" s="243"/>
      <c r="AG197" s="243"/>
      <c r="AH197" s="243">
        <f t="shared" si="31"/>
        <v>0</v>
      </c>
      <c r="AI197" s="243"/>
      <c r="AJ197" s="243">
        <f t="shared" si="34"/>
        <v>0</v>
      </c>
      <c r="AK197" s="245"/>
      <c r="AL197" s="245"/>
      <c r="AM197" s="246">
        <f t="shared" si="35"/>
        <v>2227550346.5099998</v>
      </c>
      <c r="AN197" s="267">
        <v>2227550346.5099998</v>
      </c>
      <c r="AO197" s="247">
        <f t="shared" ref="AO197:AO226" si="36">AN197-F197</f>
        <v>0</v>
      </c>
      <c r="AP197" s="247">
        <f>SUM('[1]1-СТ'!AA203+'[1]1-СТ'!AC203+'[1]1-СТ'!AE203-'[1]2-ҮХХ'!AM206)</f>
        <v>3.814697265625E-6</v>
      </c>
    </row>
    <row r="198" spans="1:42">
      <c r="A198" s="238">
        <v>186</v>
      </c>
      <c r="B198" s="239" t="s">
        <v>438</v>
      </c>
      <c r="C198" s="251" t="s">
        <v>369</v>
      </c>
      <c r="D198" s="251" t="s">
        <v>375</v>
      </c>
      <c r="E198" s="241" t="s">
        <v>304</v>
      </c>
      <c r="F198" s="242">
        <v>2996900747.5099998</v>
      </c>
      <c r="G198" s="243"/>
      <c r="H198" s="249"/>
      <c r="I198" s="243"/>
      <c r="J198" s="243"/>
      <c r="K198" s="243"/>
      <c r="L198" s="243"/>
      <c r="M198" s="243"/>
      <c r="N198" s="243"/>
      <c r="O198" s="243"/>
      <c r="P198" s="243"/>
      <c r="Q198" s="243"/>
      <c r="R198" s="243">
        <f t="shared" si="30"/>
        <v>0</v>
      </c>
      <c r="S198" s="243"/>
      <c r="T198" s="243"/>
      <c r="U198" s="243"/>
      <c r="V198" s="243"/>
      <c r="W198" s="243"/>
      <c r="X198" s="243"/>
      <c r="Y198" s="243">
        <f t="shared" si="32"/>
        <v>0</v>
      </c>
      <c r="Z198" s="243">
        <f t="shared" si="33"/>
        <v>0</v>
      </c>
      <c r="AA198" s="243"/>
      <c r="AB198" s="243"/>
      <c r="AC198" s="243"/>
      <c r="AD198" s="243"/>
      <c r="AE198" s="243"/>
      <c r="AF198" s="243"/>
      <c r="AG198" s="243"/>
      <c r="AH198" s="243">
        <f t="shared" si="31"/>
        <v>0</v>
      </c>
      <c r="AI198" s="243"/>
      <c r="AJ198" s="243">
        <f t="shared" si="34"/>
        <v>0</v>
      </c>
      <c r="AK198" s="245"/>
      <c r="AL198" s="245"/>
      <c r="AM198" s="246">
        <f t="shared" si="35"/>
        <v>2996900747.5099998</v>
      </c>
      <c r="AN198" s="267">
        <v>2996900747.5099998</v>
      </c>
      <c r="AO198" s="247">
        <f t="shared" si="36"/>
        <v>0</v>
      </c>
      <c r="AP198" s="247">
        <f>SUM('[1]1-СТ'!AA204+'[1]1-СТ'!AC204+'[1]1-СТ'!AE204-'[1]2-ҮХХ'!AM207)</f>
        <v>9.5367431640625E-7</v>
      </c>
    </row>
    <row r="199" spans="1:42">
      <c r="A199" s="238">
        <v>187</v>
      </c>
      <c r="B199" s="239" t="s">
        <v>438</v>
      </c>
      <c r="C199" s="251" t="s">
        <v>369</v>
      </c>
      <c r="D199" s="251" t="s">
        <v>376</v>
      </c>
      <c r="E199" s="241" t="s">
        <v>304</v>
      </c>
      <c r="F199" s="242">
        <v>1636760712.7</v>
      </c>
      <c r="G199" s="243"/>
      <c r="H199" s="249"/>
      <c r="I199" s="243"/>
      <c r="J199" s="243"/>
      <c r="K199" s="243"/>
      <c r="L199" s="243"/>
      <c r="M199" s="243"/>
      <c r="N199" s="243"/>
      <c r="O199" s="243"/>
      <c r="P199" s="243"/>
      <c r="Q199" s="243"/>
      <c r="R199" s="243">
        <f t="shared" si="30"/>
        <v>0</v>
      </c>
      <c r="S199" s="243"/>
      <c r="T199" s="243"/>
      <c r="U199" s="243"/>
      <c r="V199" s="243"/>
      <c r="W199" s="243"/>
      <c r="X199" s="243"/>
      <c r="Y199" s="243">
        <f t="shared" si="32"/>
        <v>0</v>
      </c>
      <c r="Z199" s="243">
        <f t="shared" si="33"/>
        <v>0</v>
      </c>
      <c r="AA199" s="243"/>
      <c r="AB199" s="243"/>
      <c r="AC199" s="243"/>
      <c r="AD199" s="243"/>
      <c r="AE199" s="243"/>
      <c r="AF199" s="243"/>
      <c r="AG199" s="243"/>
      <c r="AH199" s="243">
        <f t="shared" si="31"/>
        <v>0</v>
      </c>
      <c r="AI199" s="243"/>
      <c r="AJ199" s="243">
        <f t="shared" si="34"/>
        <v>0</v>
      </c>
      <c r="AK199" s="245"/>
      <c r="AL199" s="245"/>
      <c r="AM199" s="246">
        <f t="shared" si="35"/>
        <v>1636760712.7</v>
      </c>
      <c r="AN199" s="267">
        <v>1636760712.7</v>
      </c>
      <c r="AO199" s="247">
        <f t="shared" si="36"/>
        <v>0</v>
      </c>
      <c r="AP199" s="247">
        <f>SUM('[1]1-СТ'!AA205+'[1]1-СТ'!AC205+'[1]1-СТ'!AE205-'[1]2-ҮХХ'!AM208)</f>
        <v>0</v>
      </c>
    </row>
    <row r="200" spans="1:42">
      <c r="A200" s="238">
        <v>188</v>
      </c>
      <c r="B200" s="239" t="s">
        <v>438</v>
      </c>
      <c r="C200" s="251" t="s">
        <v>369</v>
      </c>
      <c r="D200" s="251" t="s">
        <v>377</v>
      </c>
      <c r="E200" s="241" t="s">
        <v>304</v>
      </c>
      <c r="F200" s="242">
        <v>2845486763.2799997</v>
      </c>
      <c r="G200" s="243"/>
      <c r="H200" s="249"/>
      <c r="I200" s="243"/>
      <c r="J200" s="243"/>
      <c r="K200" s="243"/>
      <c r="L200" s="243"/>
      <c r="M200" s="243"/>
      <c r="N200" s="243"/>
      <c r="O200" s="243"/>
      <c r="P200" s="243"/>
      <c r="Q200" s="243"/>
      <c r="R200" s="243">
        <f t="shared" si="30"/>
        <v>0</v>
      </c>
      <c r="S200" s="243"/>
      <c r="T200" s="243"/>
      <c r="U200" s="243"/>
      <c r="V200" s="243"/>
      <c r="W200" s="243"/>
      <c r="X200" s="243"/>
      <c r="Y200" s="243">
        <f t="shared" si="32"/>
        <v>0</v>
      </c>
      <c r="Z200" s="243">
        <f t="shared" si="33"/>
        <v>0</v>
      </c>
      <c r="AA200" s="243"/>
      <c r="AB200" s="243"/>
      <c r="AC200" s="243"/>
      <c r="AD200" s="243"/>
      <c r="AE200" s="243"/>
      <c r="AF200" s="243"/>
      <c r="AG200" s="243"/>
      <c r="AH200" s="243">
        <f t="shared" si="31"/>
        <v>0</v>
      </c>
      <c r="AI200" s="243"/>
      <c r="AJ200" s="243">
        <f t="shared" si="34"/>
        <v>0</v>
      </c>
      <c r="AK200" s="245"/>
      <c r="AL200" s="245"/>
      <c r="AM200" s="246">
        <f t="shared" si="35"/>
        <v>2845486763.2799997</v>
      </c>
      <c r="AN200" s="267">
        <v>2845486763.2799997</v>
      </c>
      <c r="AO200" s="247">
        <f t="shared" si="36"/>
        <v>0</v>
      </c>
      <c r="AP200" s="247">
        <f>SUM('[1]1-СТ'!AA206+'[1]1-СТ'!AC206+'[1]1-СТ'!AE206-'[1]2-ҮХХ'!AM209)</f>
        <v>4.76837158203125E-7</v>
      </c>
    </row>
    <row r="201" spans="1:42">
      <c r="A201" s="238">
        <v>189</v>
      </c>
      <c r="B201" s="239" t="s">
        <v>438</v>
      </c>
      <c r="C201" s="240" t="s">
        <v>369</v>
      </c>
      <c r="D201" s="240" t="s">
        <v>378</v>
      </c>
      <c r="E201" s="241" t="s">
        <v>304</v>
      </c>
      <c r="F201" s="242">
        <v>84203561.099999994</v>
      </c>
      <c r="G201" s="243"/>
      <c r="H201" s="249"/>
      <c r="I201" s="243"/>
      <c r="J201" s="243"/>
      <c r="K201" s="243"/>
      <c r="L201" s="243"/>
      <c r="M201" s="243"/>
      <c r="N201" s="243"/>
      <c r="O201" s="243"/>
      <c r="P201" s="243"/>
      <c r="Q201" s="243"/>
      <c r="R201" s="243">
        <f t="shared" si="30"/>
        <v>0</v>
      </c>
      <c r="S201" s="243"/>
      <c r="T201" s="243"/>
      <c r="U201" s="243"/>
      <c r="V201" s="243"/>
      <c r="W201" s="243"/>
      <c r="X201" s="243"/>
      <c r="Y201" s="243">
        <f t="shared" si="32"/>
        <v>0</v>
      </c>
      <c r="Z201" s="243">
        <f t="shared" si="33"/>
        <v>0</v>
      </c>
      <c r="AA201" s="243"/>
      <c r="AB201" s="243"/>
      <c r="AC201" s="243"/>
      <c r="AD201" s="243"/>
      <c r="AE201" s="243"/>
      <c r="AF201" s="243"/>
      <c r="AG201" s="243"/>
      <c r="AH201" s="243">
        <f t="shared" si="31"/>
        <v>0</v>
      </c>
      <c r="AI201" s="243"/>
      <c r="AJ201" s="243">
        <f t="shared" si="34"/>
        <v>0</v>
      </c>
      <c r="AK201" s="245"/>
      <c r="AL201" s="245"/>
      <c r="AM201" s="246">
        <f t="shared" si="35"/>
        <v>84203561.099999994</v>
      </c>
      <c r="AN201" s="267">
        <v>84203561.099999994</v>
      </c>
      <c r="AO201" s="247">
        <f t="shared" si="36"/>
        <v>0</v>
      </c>
      <c r="AP201" s="247">
        <f>SUM('[1]1-СТ'!AA207+'[1]1-СТ'!AC207+'[1]1-СТ'!AE207-'[1]2-ҮХХ'!AM210)</f>
        <v>4.999995231628418E-2</v>
      </c>
    </row>
    <row r="202" spans="1:42">
      <c r="A202" s="238">
        <v>190</v>
      </c>
      <c r="B202" s="239" t="s">
        <v>438</v>
      </c>
      <c r="C202" s="240" t="s">
        <v>369</v>
      </c>
      <c r="D202" s="272" t="s">
        <v>380</v>
      </c>
      <c r="E202" s="241" t="s">
        <v>304</v>
      </c>
      <c r="F202" s="242">
        <v>848961651.63</v>
      </c>
      <c r="G202" s="243"/>
      <c r="H202" s="249"/>
      <c r="I202" s="243"/>
      <c r="J202" s="243"/>
      <c r="K202" s="243"/>
      <c r="L202" s="243"/>
      <c r="M202" s="243"/>
      <c r="N202" s="243"/>
      <c r="O202" s="243"/>
      <c r="P202" s="243"/>
      <c r="Q202" s="194"/>
      <c r="R202" s="243">
        <f t="shared" si="30"/>
        <v>0</v>
      </c>
      <c r="S202" s="194"/>
      <c r="T202" s="243"/>
      <c r="U202" s="243"/>
      <c r="V202" s="243"/>
      <c r="W202" s="243"/>
      <c r="X202" s="243"/>
      <c r="Y202" s="243">
        <f t="shared" si="32"/>
        <v>0</v>
      </c>
      <c r="Z202" s="243">
        <f t="shared" si="33"/>
        <v>0</v>
      </c>
      <c r="AA202" s="243"/>
      <c r="AB202" s="243"/>
      <c r="AC202" s="243"/>
      <c r="AD202" s="243"/>
      <c r="AE202" s="243"/>
      <c r="AF202" s="243"/>
      <c r="AG202" s="243"/>
      <c r="AH202" s="243">
        <f t="shared" si="31"/>
        <v>0</v>
      </c>
      <c r="AI202" s="243"/>
      <c r="AJ202" s="243">
        <f t="shared" si="34"/>
        <v>0</v>
      </c>
      <c r="AK202" s="245"/>
      <c r="AL202" s="245"/>
      <c r="AM202" s="246">
        <f t="shared" si="35"/>
        <v>848961651.63</v>
      </c>
      <c r="AN202" s="267">
        <v>848961651.63</v>
      </c>
      <c r="AO202" s="247">
        <f t="shared" si="36"/>
        <v>0</v>
      </c>
      <c r="AP202" s="247">
        <f>SUM('[1]1-СТ'!AA208+'[1]1-СТ'!AC208+'[1]1-СТ'!AE208-'[1]2-ҮХХ'!AM211)</f>
        <v>0</v>
      </c>
    </row>
    <row r="203" spans="1:42">
      <c r="A203" s="238">
        <v>191</v>
      </c>
      <c r="B203" s="239" t="s">
        <v>438</v>
      </c>
      <c r="C203" s="251" t="s">
        <v>369</v>
      </c>
      <c r="D203" s="273" t="s">
        <v>463</v>
      </c>
      <c r="E203" s="241" t="s">
        <v>304</v>
      </c>
      <c r="F203" s="242">
        <v>1015443449.7900001</v>
      </c>
      <c r="G203" s="243"/>
      <c r="H203" s="249"/>
      <c r="I203" s="243"/>
      <c r="J203" s="243"/>
      <c r="K203" s="243"/>
      <c r="L203" s="243"/>
      <c r="M203" s="243"/>
      <c r="N203" s="243"/>
      <c r="O203" s="243"/>
      <c r="P203" s="243"/>
      <c r="Q203" s="243"/>
      <c r="R203" s="243">
        <f t="shared" si="30"/>
        <v>0</v>
      </c>
      <c r="S203" s="243"/>
      <c r="T203" s="243"/>
      <c r="U203" s="243"/>
      <c r="V203" s="243"/>
      <c r="W203" s="243"/>
      <c r="X203" s="243"/>
      <c r="Y203" s="243">
        <f t="shared" si="32"/>
        <v>0</v>
      </c>
      <c r="Z203" s="243">
        <f t="shared" si="33"/>
        <v>0</v>
      </c>
      <c r="AA203" s="243"/>
      <c r="AB203" s="243"/>
      <c r="AC203" s="243"/>
      <c r="AD203" s="243"/>
      <c r="AE203" s="243"/>
      <c r="AF203" s="243"/>
      <c r="AG203" s="243"/>
      <c r="AH203" s="243">
        <f t="shared" si="31"/>
        <v>0</v>
      </c>
      <c r="AI203" s="243"/>
      <c r="AJ203" s="243">
        <f t="shared" si="34"/>
        <v>0</v>
      </c>
      <c r="AK203" s="245"/>
      <c r="AL203" s="245"/>
      <c r="AM203" s="246">
        <f t="shared" si="35"/>
        <v>1015443449.7900001</v>
      </c>
      <c r="AN203" s="267">
        <v>1015443449.7900001</v>
      </c>
      <c r="AO203" s="247">
        <f t="shared" si="36"/>
        <v>0</v>
      </c>
      <c r="AP203" s="247">
        <f>SUM('[1]1-СТ'!AA209+'[1]1-СТ'!AC209+'[1]1-СТ'!AE209-'[1]2-ҮХХ'!AM212)</f>
        <v>0</v>
      </c>
    </row>
    <row r="204" spans="1:42">
      <c r="A204" s="238">
        <v>192</v>
      </c>
      <c r="B204" s="239" t="s">
        <v>438</v>
      </c>
      <c r="C204" s="240" t="s">
        <v>369</v>
      </c>
      <c r="D204" s="277" t="s">
        <v>471</v>
      </c>
      <c r="E204" s="241" t="s">
        <v>304</v>
      </c>
      <c r="F204" s="208">
        <v>6289528600</v>
      </c>
      <c r="G204" s="196"/>
      <c r="H204" s="249"/>
      <c r="I204" s="243"/>
      <c r="J204" s="243"/>
      <c r="K204" s="243"/>
      <c r="L204" s="243"/>
      <c r="M204" s="243"/>
      <c r="N204" s="243"/>
      <c r="O204" s="243"/>
      <c r="P204" s="243"/>
      <c r="Q204" s="243"/>
      <c r="R204" s="243">
        <f>SUM(G204:Q204)</f>
        <v>0</v>
      </c>
      <c r="S204" s="243"/>
      <c r="T204" s="243"/>
      <c r="U204" s="243"/>
      <c r="V204" s="243"/>
      <c r="W204" s="243"/>
      <c r="X204" s="243"/>
      <c r="Y204" s="243">
        <f>SUM(S204:X204)</f>
        <v>0</v>
      </c>
      <c r="Z204" s="243">
        <f>Y204+R204</f>
        <v>0</v>
      </c>
      <c r="AA204" s="243"/>
      <c r="AB204" s="243"/>
      <c r="AC204" s="243"/>
      <c r="AD204" s="243"/>
      <c r="AE204" s="243"/>
      <c r="AF204" s="243"/>
      <c r="AG204" s="243"/>
      <c r="AH204" s="243">
        <f>SUM(AB204:AG204)</f>
        <v>0</v>
      </c>
      <c r="AI204" s="243"/>
      <c r="AJ204" s="243">
        <f>AH204+AI204</f>
        <v>0</v>
      </c>
      <c r="AK204" s="245"/>
      <c r="AL204" s="245"/>
      <c r="AM204" s="246">
        <f>F204+Z204-AJ204</f>
        <v>6289528600</v>
      </c>
      <c r="AN204" s="247">
        <v>6289528600</v>
      </c>
      <c r="AO204" s="247">
        <f>AN204-F204</f>
        <v>0</v>
      </c>
      <c r="AP204" s="247">
        <f>SUM('[1]1-СТ'!AA248+'[1]1-СТ'!AC248+'[1]1-СТ'!AE248-'[1]2-ҮХХ'!AM251)</f>
        <v>0</v>
      </c>
    </row>
    <row r="205" spans="1:42" ht="15.75" customHeight="1">
      <c r="A205" s="238">
        <v>193</v>
      </c>
      <c r="B205" s="239" t="s">
        <v>438</v>
      </c>
      <c r="C205" s="240" t="s">
        <v>369</v>
      </c>
      <c r="D205" s="277" t="s">
        <v>420</v>
      </c>
      <c r="E205" s="241" t="s">
        <v>304</v>
      </c>
      <c r="F205" s="208">
        <v>5179007.2699999996</v>
      </c>
      <c r="G205" s="243"/>
      <c r="H205" s="249"/>
      <c r="I205" s="243"/>
      <c r="J205" s="243"/>
      <c r="K205" s="243"/>
      <c r="L205" s="243"/>
      <c r="M205" s="243"/>
      <c r="N205" s="243"/>
      <c r="O205" s="243"/>
      <c r="P205" s="243"/>
      <c r="Q205" s="243"/>
      <c r="R205" s="243">
        <f>SUM(G205:Q205)</f>
        <v>0</v>
      </c>
      <c r="S205" s="243"/>
      <c r="T205" s="243"/>
      <c r="U205" s="243"/>
      <c r="V205" s="243"/>
      <c r="W205" s="243"/>
      <c r="X205" s="243"/>
      <c r="Y205" s="243">
        <f>SUM(S205:X205)</f>
        <v>0</v>
      </c>
      <c r="Z205" s="243">
        <f>Y205+R205</f>
        <v>0</v>
      </c>
      <c r="AA205" s="243"/>
      <c r="AB205" s="243"/>
      <c r="AC205" s="243"/>
      <c r="AD205" s="243"/>
      <c r="AE205" s="243"/>
      <c r="AF205" s="243"/>
      <c r="AG205" s="243"/>
      <c r="AH205" s="243">
        <f>SUM(AB205:AG205)</f>
        <v>0</v>
      </c>
      <c r="AI205" s="243"/>
      <c r="AJ205" s="243">
        <f>AH205+AI205</f>
        <v>0</v>
      </c>
      <c r="AK205" s="245"/>
      <c r="AL205" s="245"/>
      <c r="AM205" s="246">
        <f>F205+Z205-AJ205</f>
        <v>5179007.2699999996</v>
      </c>
      <c r="AN205" s="247">
        <v>5179007.2699999996</v>
      </c>
      <c r="AO205" s="247">
        <f>AN205-F205</f>
        <v>0</v>
      </c>
      <c r="AP205" s="247">
        <f>SUM('[1]1-СТ'!AA249+'[1]1-СТ'!AC249+'[1]1-СТ'!AE249-'[1]2-ҮХХ'!AM252)</f>
        <v>0</v>
      </c>
    </row>
    <row r="206" spans="1:42">
      <c r="A206" s="238">
        <v>194</v>
      </c>
      <c r="B206" s="239" t="s">
        <v>438</v>
      </c>
      <c r="C206" s="251" t="s">
        <v>369</v>
      </c>
      <c r="D206" s="261" t="s">
        <v>382</v>
      </c>
      <c r="E206" s="241" t="s">
        <v>304</v>
      </c>
      <c r="F206" s="242">
        <v>1010264818.84</v>
      </c>
      <c r="G206" s="243"/>
      <c r="H206" s="249"/>
      <c r="I206" s="243"/>
      <c r="J206" s="243"/>
      <c r="K206" s="243"/>
      <c r="L206" s="243"/>
      <c r="M206" s="243"/>
      <c r="N206" s="243"/>
      <c r="O206" s="243"/>
      <c r="P206" s="243"/>
      <c r="Q206" s="243"/>
      <c r="R206" s="243">
        <f t="shared" si="30"/>
        <v>0</v>
      </c>
      <c r="S206" s="243"/>
      <c r="T206" s="243"/>
      <c r="U206" s="243"/>
      <c r="V206" s="243"/>
      <c r="W206" s="243"/>
      <c r="X206" s="243"/>
      <c r="Y206" s="243">
        <f t="shared" si="32"/>
        <v>0</v>
      </c>
      <c r="Z206" s="243">
        <f t="shared" si="33"/>
        <v>0</v>
      </c>
      <c r="AA206" s="243"/>
      <c r="AB206" s="243"/>
      <c r="AC206" s="243"/>
      <c r="AD206" s="243"/>
      <c r="AE206" s="243"/>
      <c r="AF206" s="243"/>
      <c r="AG206" s="243"/>
      <c r="AH206" s="243">
        <f t="shared" si="31"/>
        <v>0</v>
      </c>
      <c r="AI206" s="243"/>
      <c r="AJ206" s="243">
        <f t="shared" si="34"/>
        <v>0</v>
      </c>
      <c r="AK206" s="245"/>
      <c r="AL206" s="245"/>
      <c r="AM206" s="246">
        <f t="shared" si="35"/>
        <v>1010264818.84</v>
      </c>
      <c r="AN206" s="242">
        <v>1010264818.84</v>
      </c>
      <c r="AO206" s="247">
        <f t="shared" si="36"/>
        <v>0</v>
      </c>
      <c r="AP206" s="247">
        <f>SUM('[1]1-СТ'!AA210+'[1]1-СТ'!AC210+'[1]1-СТ'!AE210-'[1]2-ҮХХ'!AM213)</f>
        <v>-1.1920928955078125E-7</v>
      </c>
    </row>
    <row r="207" spans="1:42">
      <c r="A207" s="238">
        <v>195</v>
      </c>
      <c r="B207" s="239" t="s">
        <v>438</v>
      </c>
      <c r="C207" s="251" t="s">
        <v>369</v>
      </c>
      <c r="D207" s="251" t="s">
        <v>383</v>
      </c>
      <c r="E207" s="241" t="s">
        <v>304</v>
      </c>
      <c r="F207" s="208">
        <v>471948522.19999999</v>
      </c>
      <c r="G207" s="243"/>
      <c r="H207" s="249"/>
      <c r="I207" s="243"/>
      <c r="J207" s="243"/>
      <c r="K207" s="243"/>
      <c r="L207" s="243"/>
      <c r="M207" s="243"/>
      <c r="N207" s="243"/>
      <c r="O207" s="243"/>
      <c r="P207" s="243"/>
      <c r="Q207" s="243"/>
      <c r="R207" s="243">
        <f t="shared" si="30"/>
        <v>0</v>
      </c>
      <c r="S207" s="243"/>
      <c r="T207" s="243"/>
      <c r="U207" s="243"/>
      <c r="V207" s="243"/>
      <c r="W207" s="243"/>
      <c r="X207" s="243"/>
      <c r="Y207" s="243">
        <f t="shared" si="32"/>
        <v>0</v>
      </c>
      <c r="Z207" s="243">
        <f t="shared" si="33"/>
        <v>0</v>
      </c>
      <c r="AA207" s="243"/>
      <c r="AB207" s="243"/>
      <c r="AC207" s="243"/>
      <c r="AD207" s="243"/>
      <c r="AE207" s="243"/>
      <c r="AF207" s="243"/>
      <c r="AG207" s="243"/>
      <c r="AH207" s="243">
        <f t="shared" si="31"/>
        <v>0</v>
      </c>
      <c r="AI207" s="243"/>
      <c r="AJ207" s="243">
        <f t="shared" si="34"/>
        <v>0</v>
      </c>
      <c r="AK207" s="245"/>
      <c r="AL207" s="245"/>
      <c r="AM207" s="246">
        <f t="shared" si="35"/>
        <v>471948522.19999999</v>
      </c>
      <c r="AN207" s="252">
        <v>471948522.19999999</v>
      </c>
      <c r="AO207" s="247">
        <f t="shared" si="36"/>
        <v>0</v>
      </c>
      <c r="AP207" s="247">
        <f>SUM('[1]1-СТ'!AA211+'[1]1-СТ'!AC211+'[1]1-СТ'!AE211-'[1]2-ҮХХ'!AM214)</f>
        <v>0</v>
      </c>
    </row>
    <row r="208" spans="1:42">
      <c r="A208" s="238">
        <v>196</v>
      </c>
      <c r="B208" s="239" t="s">
        <v>438</v>
      </c>
      <c r="C208" s="240" t="s">
        <v>369</v>
      </c>
      <c r="D208" s="240" t="s">
        <v>384</v>
      </c>
      <c r="E208" s="241" t="s">
        <v>304</v>
      </c>
      <c r="F208" s="208">
        <v>623155698.12</v>
      </c>
      <c r="G208" s="243"/>
      <c r="H208" s="249"/>
      <c r="I208" s="243"/>
      <c r="J208" s="243"/>
      <c r="K208" s="243"/>
      <c r="L208" s="243"/>
      <c r="M208" s="243"/>
      <c r="N208" s="243"/>
      <c r="O208" s="243"/>
      <c r="P208" s="243"/>
      <c r="Q208" s="243"/>
      <c r="R208" s="243">
        <f t="shared" si="30"/>
        <v>0</v>
      </c>
      <c r="S208" s="243"/>
      <c r="T208" s="243"/>
      <c r="U208" s="243"/>
      <c r="V208" s="243"/>
      <c r="W208" s="243"/>
      <c r="X208" s="243"/>
      <c r="Y208" s="243">
        <f t="shared" si="32"/>
        <v>0</v>
      </c>
      <c r="Z208" s="243">
        <f t="shared" si="33"/>
        <v>0</v>
      </c>
      <c r="AA208" s="243"/>
      <c r="AB208" s="243"/>
      <c r="AC208" s="243"/>
      <c r="AD208" s="243"/>
      <c r="AE208" s="243"/>
      <c r="AF208" s="243"/>
      <c r="AG208" s="243"/>
      <c r="AH208" s="243">
        <f t="shared" si="31"/>
        <v>0</v>
      </c>
      <c r="AI208" s="243"/>
      <c r="AJ208" s="243">
        <f t="shared" si="34"/>
        <v>0</v>
      </c>
      <c r="AK208" s="245"/>
      <c r="AL208" s="245"/>
      <c r="AM208" s="246">
        <f t="shared" si="35"/>
        <v>623155698.12</v>
      </c>
      <c r="AN208" s="252">
        <v>623155698.12</v>
      </c>
      <c r="AO208" s="247">
        <f t="shared" si="36"/>
        <v>0</v>
      </c>
      <c r="AP208" s="247">
        <f>SUM('[1]1-СТ'!AA212+'[1]1-СТ'!AC212+'[1]1-СТ'!AE212-'[1]2-ҮХХ'!AM215)</f>
        <v>0</v>
      </c>
    </row>
    <row r="209" spans="1:42">
      <c r="A209" s="238">
        <v>197</v>
      </c>
      <c r="B209" s="239" t="s">
        <v>438</v>
      </c>
      <c r="C209" s="240" t="s">
        <v>369</v>
      </c>
      <c r="D209" s="240" t="s">
        <v>385</v>
      </c>
      <c r="E209" s="241" t="s">
        <v>304</v>
      </c>
      <c r="F209" s="208">
        <v>710346538.39999998</v>
      </c>
      <c r="G209" s="243"/>
      <c r="H209" s="249"/>
      <c r="I209" s="243"/>
      <c r="J209" s="243"/>
      <c r="K209" s="243"/>
      <c r="L209" s="243"/>
      <c r="M209" s="243"/>
      <c r="N209" s="243"/>
      <c r="O209" s="243"/>
      <c r="P209" s="243"/>
      <c r="Q209" s="243"/>
      <c r="R209" s="243">
        <f t="shared" si="30"/>
        <v>0</v>
      </c>
      <c r="S209" s="243"/>
      <c r="T209" s="243"/>
      <c r="U209" s="243"/>
      <c r="V209" s="243"/>
      <c r="W209" s="243"/>
      <c r="X209" s="243"/>
      <c r="Y209" s="243">
        <f t="shared" si="32"/>
        <v>0</v>
      </c>
      <c r="Z209" s="243">
        <f t="shared" si="33"/>
        <v>0</v>
      </c>
      <c r="AA209" s="243"/>
      <c r="AB209" s="243"/>
      <c r="AC209" s="243"/>
      <c r="AD209" s="243"/>
      <c r="AE209" s="243"/>
      <c r="AF209" s="243"/>
      <c r="AG209" s="243"/>
      <c r="AH209" s="243">
        <f t="shared" si="31"/>
        <v>0</v>
      </c>
      <c r="AI209" s="243"/>
      <c r="AJ209" s="243">
        <f t="shared" si="34"/>
        <v>0</v>
      </c>
      <c r="AK209" s="245"/>
      <c r="AL209" s="245"/>
      <c r="AM209" s="246">
        <f t="shared" si="35"/>
        <v>710346538.39999998</v>
      </c>
      <c r="AN209" s="252">
        <v>710346538.39999998</v>
      </c>
      <c r="AO209" s="247">
        <f t="shared" si="36"/>
        <v>0</v>
      </c>
      <c r="AP209" s="247">
        <f>SUM('[1]1-СТ'!AA213+'[1]1-СТ'!AC213+'[1]1-СТ'!AE213-'[1]2-ҮХХ'!AM216)</f>
        <v>0</v>
      </c>
    </row>
    <row r="210" spans="1:42">
      <c r="A210" s="238">
        <v>198</v>
      </c>
      <c r="B210" s="239" t="s">
        <v>438</v>
      </c>
      <c r="C210" s="251" t="s">
        <v>369</v>
      </c>
      <c r="D210" s="274" t="s">
        <v>464</v>
      </c>
      <c r="E210" s="241" t="s">
        <v>304</v>
      </c>
      <c r="F210" s="208">
        <v>756525971.85000002</v>
      </c>
      <c r="G210" s="243"/>
      <c r="H210" s="249"/>
      <c r="I210" s="243"/>
      <c r="J210" s="243"/>
      <c r="K210" s="243"/>
      <c r="L210" s="243"/>
      <c r="M210" s="243"/>
      <c r="N210" s="243"/>
      <c r="O210" s="243"/>
      <c r="P210" s="243"/>
      <c r="Q210" s="243"/>
      <c r="R210" s="243">
        <f t="shared" si="30"/>
        <v>0</v>
      </c>
      <c r="S210" s="243"/>
      <c r="T210" s="243"/>
      <c r="U210" s="243"/>
      <c r="V210" s="243"/>
      <c r="W210" s="243"/>
      <c r="X210" s="243"/>
      <c r="Y210" s="243">
        <f t="shared" si="32"/>
        <v>0</v>
      </c>
      <c r="Z210" s="243">
        <f t="shared" si="33"/>
        <v>0</v>
      </c>
      <c r="AA210" s="243"/>
      <c r="AB210" s="243"/>
      <c r="AC210" s="243"/>
      <c r="AD210" s="243"/>
      <c r="AE210" s="243"/>
      <c r="AF210" s="243"/>
      <c r="AG210" s="243"/>
      <c r="AH210" s="243">
        <f t="shared" si="31"/>
        <v>0</v>
      </c>
      <c r="AI210" s="243"/>
      <c r="AJ210" s="243">
        <f t="shared" si="34"/>
        <v>0</v>
      </c>
      <c r="AK210" s="245"/>
      <c r="AL210" s="245"/>
      <c r="AM210" s="246">
        <f t="shared" si="35"/>
        <v>756525971.85000002</v>
      </c>
      <c r="AN210" s="208">
        <v>756525971.85000002</v>
      </c>
      <c r="AO210" s="247">
        <f t="shared" si="36"/>
        <v>0</v>
      </c>
      <c r="AP210" s="247">
        <f>SUM('[1]1-СТ'!AA214+'[1]1-СТ'!AC214+'[1]1-СТ'!AE214-'[1]2-ҮХХ'!AM217)</f>
        <v>0</v>
      </c>
    </row>
    <row r="211" spans="1:42">
      <c r="A211" s="238">
        <v>199</v>
      </c>
      <c r="B211" s="239" t="s">
        <v>438</v>
      </c>
      <c r="C211" s="251" t="s">
        <v>369</v>
      </c>
      <c r="D211" s="251" t="s">
        <v>387</v>
      </c>
      <c r="E211" s="241" t="s">
        <v>304</v>
      </c>
      <c r="F211" s="208">
        <v>824413376.39999998</v>
      </c>
      <c r="G211" s="243"/>
      <c r="H211" s="249"/>
      <c r="I211" s="243"/>
      <c r="J211" s="243"/>
      <c r="K211" s="243"/>
      <c r="L211" s="243"/>
      <c r="M211" s="243"/>
      <c r="N211" s="243"/>
      <c r="O211" s="243"/>
      <c r="P211" s="243"/>
      <c r="Q211" s="243"/>
      <c r="R211" s="243">
        <f t="shared" si="30"/>
        <v>0</v>
      </c>
      <c r="S211" s="243"/>
      <c r="T211" s="243"/>
      <c r="U211" s="243"/>
      <c r="V211" s="243"/>
      <c r="W211" s="243"/>
      <c r="X211" s="243"/>
      <c r="Y211" s="243">
        <f t="shared" si="32"/>
        <v>0</v>
      </c>
      <c r="Z211" s="243">
        <f t="shared" si="33"/>
        <v>0</v>
      </c>
      <c r="AA211" s="243"/>
      <c r="AB211" s="243"/>
      <c r="AC211" s="243"/>
      <c r="AD211" s="243"/>
      <c r="AE211" s="243"/>
      <c r="AF211" s="243"/>
      <c r="AG211" s="243"/>
      <c r="AH211" s="243">
        <f t="shared" si="31"/>
        <v>0</v>
      </c>
      <c r="AI211" s="243"/>
      <c r="AJ211" s="243">
        <f t="shared" si="34"/>
        <v>0</v>
      </c>
      <c r="AK211" s="245"/>
      <c r="AL211" s="245"/>
      <c r="AM211" s="246">
        <f t="shared" si="35"/>
        <v>824413376.39999998</v>
      </c>
      <c r="AN211" s="252">
        <v>824413376.39999998</v>
      </c>
      <c r="AO211" s="247">
        <f t="shared" si="36"/>
        <v>0</v>
      </c>
      <c r="AP211" s="247">
        <f>SUM('[1]1-СТ'!AA215+'[1]1-СТ'!AC215+'[1]1-СТ'!AE215-'[1]2-ҮХХ'!AM218)</f>
        <v>0</v>
      </c>
    </row>
    <row r="212" spans="1:42">
      <c r="A212" s="238">
        <v>200</v>
      </c>
      <c r="B212" s="239" t="s">
        <v>438</v>
      </c>
      <c r="C212" s="251" t="s">
        <v>369</v>
      </c>
      <c r="D212" s="251" t="s">
        <v>388</v>
      </c>
      <c r="E212" s="241" t="s">
        <v>304</v>
      </c>
      <c r="F212" s="208">
        <v>419805720.84000003</v>
      </c>
      <c r="G212" s="243"/>
      <c r="H212" s="249"/>
      <c r="I212" s="243"/>
      <c r="J212" s="243"/>
      <c r="K212" s="243"/>
      <c r="L212" s="243"/>
      <c r="M212" s="243"/>
      <c r="N212" s="243"/>
      <c r="O212" s="243"/>
      <c r="P212" s="243"/>
      <c r="Q212" s="243"/>
      <c r="R212" s="243">
        <f t="shared" si="30"/>
        <v>0</v>
      </c>
      <c r="S212" s="243"/>
      <c r="T212" s="243"/>
      <c r="U212" s="243"/>
      <c r="V212" s="243"/>
      <c r="W212" s="243"/>
      <c r="X212" s="243"/>
      <c r="Y212" s="243">
        <f t="shared" si="32"/>
        <v>0</v>
      </c>
      <c r="Z212" s="243">
        <f t="shared" si="33"/>
        <v>0</v>
      </c>
      <c r="AA212" s="243"/>
      <c r="AB212" s="243"/>
      <c r="AC212" s="243"/>
      <c r="AD212" s="243"/>
      <c r="AE212" s="243"/>
      <c r="AF212" s="243"/>
      <c r="AG212" s="243"/>
      <c r="AH212" s="243">
        <f t="shared" si="31"/>
        <v>0</v>
      </c>
      <c r="AI212" s="243"/>
      <c r="AJ212" s="243">
        <f t="shared" si="34"/>
        <v>0</v>
      </c>
      <c r="AK212" s="245"/>
      <c r="AL212" s="245"/>
      <c r="AM212" s="246">
        <f t="shared" si="35"/>
        <v>419805720.84000003</v>
      </c>
      <c r="AN212" s="252">
        <v>419805720.84000003</v>
      </c>
      <c r="AO212" s="247">
        <f t="shared" si="36"/>
        <v>0</v>
      </c>
      <c r="AP212" s="247">
        <f>SUM('[1]1-СТ'!AA216+'[1]1-СТ'!AC216+'[1]1-СТ'!AE216-'[1]2-ҮХХ'!AM219)</f>
        <v>0</v>
      </c>
    </row>
    <row r="213" spans="1:42">
      <c r="A213" s="238">
        <v>201</v>
      </c>
      <c r="B213" s="239" t="s">
        <v>438</v>
      </c>
      <c r="C213" s="240" t="s">
        <v>369</v>
      </c>
      <c r="D213" s="240" t="s">
        <v>389</v>
      </c>
      <c r="E213" s="241" t="s">
        <v>304</v>
      </c>
      <c r="F213" s="208">
        <v>838703729.49000001</v>
      </c>
      <c r="G213" s="243"/>
      <c r="H213" s="249"/>
      <c r="I213" s="243"/>
      <c r="J213" s="243"/>
      <c r="K213" s="243"/>
      <c r="L213" s="243"/>
      <c r="M213" s="243"/>
      <c r="N213" s="243"/>
      <c r="O213" s="243"/>
      <c r="P213" s="194"/>
      <c r="Q213" s="194"/>
      <c r="R213" s="243">
        <f t="shared" si="30"/>
        <v>0</v>
      </c>
      <c r="S213" s="243"/>
      <c r="T213" s="243"/>
      <c r="U213" s="243"/>
      <c r="V213" s="243"/>
      <c r="W213" s="243"/>
      <c r="X213" s="243"/>
      <c r="Y213" s="243">
        <f t="shared" si="32"/>
        <v>0</v>
      </c>
      <c r="Z213" s="243">
        <f t="shared" si="33"/>
        <v>0</v>
      </c>
      <c r="AA213" s="243"/>
      <c r="AB213" s="243"/>
      <c r="AC213" s="243"/>
      <c r="AD213" s="194"/>
      <c r="AE213" s="243"/>
      <c r="AF213" s="243"/>
      <c r="AG213" s="243"/>
      <c r="AH213" s="243">
        <f t="shared" si="31"/>
        <v>0</v>
      </c>
      <c r="AI213" s="243"/>
      <c r="AJ213" s="243">
        <f t="shared" si="34"/>
        <v>0</v>
      </c>
      <c r="AK213" s="245"/>
      <c r="AL213" s="245"/>
      <c r="AM213" s="246">
        <f t="shared" si="35"/>
        <v>838703729.49000001</v>
      </c>
      <c r="AN213" s="252">
        <v>838703729.49000001</v>
      </c>
      <c r="AO213" s="247">
        <f t="shared" si="36"/>
        <v>0</v>
      </c>
      <c r="AP213" s="247">
        <f>SUM('[1]1-СТ'!AA217+'[1]1-СТ'!AC217+'[1]1-СТ'!AE217-'[1]2-ҮХХ'!AM220)</f>
        <v>0</v>
      </c>
    </row>
    <row r="214" spans="1:42">
      <c r="A214" s="238">
        <v>202</v>
      </c>
      <c r="B214" s="239" t="s">
        <v>438</v>
      </c>
      <c r="C214" s="251" t="s">
        <v>369</v>
      </c>
      <c r="D214" s="251" t="s">
        <v>390</v>
      </c>
      <c r="E214" s="241" t="s">
        <v>304</v>
      </c>
      <c r="F214" s="208">
        <v>403642620</v>
      </c>
      <c r="G214" s="243"/>
      <c r="H214" s="249"/>
      <c r="I214" s="243"/>
      <c r="J214" s="243"/>
      <c r="K214" s="243"/>
      <c r="L214" s="243"/>
      <c r="M214" s="243"/>
      <c r="N214" s="243"/>
      <c r="O214" s="243"/>
      <c r="P214" s="243"/>
      <c r="Q214" s="243"/>
      <c r="R214" s="243">
        <f t="shared" si="30"/>
        <v>0</v>
      </c>
      <c r="S214" s="243"/>
      <c r="T214" s="243"/>
      <c r="U214" s="243"/>
      <c r="V214" s="243"/>
      <c r="W214" s="243"/>
      <c r="X214" s="243"/>
      <c r="Y214" s="243">
        <f t="shared" si="32"/>
        <v>0</v>
      </c>
      <c r="Z214" s="243">
        <f t="shared" si="33"/>
        <v>0</v>
      </c>
      <c r="AA214" s="243"/>
      <c r="AB214" s="243"/>
      <c r="AC214" s="243"/>
      <c r="AD214" s="243"/>
      <c r="AE214" s="243"/>
      <c r="AF214" s="243"/>
      <c r="AG214" s="243"/>
      <c r="AH214" s="243">
        <f t="shared" si="31"/>
        <v>0</v>
      </c>
      <c r="AI214" s="243"/>
      <c r="AJ214" s="243">
        <f t="shared" si="34"/>
        <v>0</v>
      </c>
      <c r="AK214" s="245"/>
      <c r="AL214" s="245"/>
      <c r="AM214" s="246">
        <f t="shared" si="35"/>
        <v>403642620</v>
      </c>
      <c r="AN214" s="252">
        <v>403642620</v>
      </c>
      <c r="AO214" s="247">
        <f t="shared" si="36"/>
        <v>0</v>
      </c>
      <c r="AP214" s="247">
        <f>SUM('[1]1-СТ'!AA218+'[1]1-СТ'!AC218+'[1]1-СТ'!AE218-'[1]2-ҮХХ'!AM221)</f>
        <v>0</v>
      </c>
    </row>
    <row r="215" spans="1:42">
      <c r="A215" s="238">
        <v>203</v>
      </c>
      <c r="B215" s="239" t="s">
        <v>438</v>
      </c>
      <c r="C215" s="251" t="s">
        <v>369</v>
      </c>
      <c r="D215" s="251" t="s">
        <v>391</v>
      </c>
      <c r="E215" s="241" t="s">
        <v>304</v>
      </c>
      <c r="F215" s="208">
        <v>707249760.16000009</v>
      </c>
      <c r="G215" s="243"/>
      <c r="H215" s="249"/>
      <c r="I215" s="243"/>
      <c r="J215" s="243"/>
      <c r="K215" s="243"/>
      <c r="L215" s="243"/>
      <c r="M215" s="243"/>
      <c r="N215" s="243"/>
      <c r="O215" s="243"/>
      <c r="P215" s="243"/>
      <c r="Q215" s="243"/>
      <c r="R215" s="243">
        <f t="shared" si="30"/>
        <v>0</v>
      </c>
      <c r="S215" s="243"/>
      <c r="T215" s="243"/>
      <c r="U215" s="243"/>
      <c r="V215" s="243"/>
      <c r="W215" s="243"/>
      <c r="X215" s="243"/>
      <c r="Y215" s="243">
        <f t="shared" si="32"/>
        <v>0</v>
      </c>
      <c r="Z215" s="243">
        <f t="shared" si="33"/>
        <v>0</v>
      </c>
      <c r="AA215" s="243"/>
      <c r="AB215" s="243"/>
      <c r="AC215" s="243"/>
      <c r="AD215" s="243"/>
      <c r="AE215" s="243"/>
      <c r="AF215" s="243"/>
      <c r="AG215" s="243"/>
      <c r="AH215" s="243">
        <f t="shared" si="31"/>
        <v>0</v>
      </c>
      <c r="AI215" s="243"/>
      <c r="AJ215" s="243">
        <f t="shared" si="34"/>
        <v>0</v>
      </c>
      <c r="AK215" s="245"/>
      <c r="AL215" s="245"/>
      <c r="AM215" s="246">
        <f t="shared" si="35"/>
        <v>707249760.16000009</v>
      </c>
      <c r="AN215" s="252">
        <v>707249760.16000009</v>
      </c>
      <c r="AO215" s="247">
        <f>AN215-F215</f>
        <v>0</v>
      </c>
      <c r="AP215" s="247">
        <f>SUM('[1]1-СТ'!AA219+'[1]1-СТ'!AC219+'[1]1-СТ'!AE219-'[1]2-ҮХХ'!AM222)</f>
        <v>0</v>
      </c>
    </row>
    <row r="216" spans="1:42">
      <c r="A216" s="238">
        <v>204</v>
      </c>
      <c r="B216" s="239" t="s">
        <v>438</v>
      </c>
      <c r="C216" s="251" t="s">
        <v>369</v>
      </c>
      <c r="D216" s="251" t="s">
        <v>392</v>
      </c>
      <c r="E216" s="241" t="s">
        <v>304</v>
      </c>
      <c r="F216" s="208">
        <v>714295622.70000005</v>
      </c>
      <c r="G216" s="243"/>
      <c r="H216" s="249"/>
      <c r="I216" s="243"/>
      <c r="J216" s="243"/>
      <c r="K216" s="243"/>
      <c r="L216" s="243"/>
      <c r="M216" s="243"/>
      <c r="N216" s="243"/>
      <c r="O216" s="243"/>
      <c r="P216" s="243"/>
      <c r="Q216" s="243"/>
      <c r="R216" s="243">
        <f t="shared" si="30"/>
        <v>0</v>
      </c>
      <c r="S216" s="243"/>
      <c r="T216" s="243"/>
      <c r="U216" s="243"/>
      <c r="V216" s="243"/>
      <c r="W216" s="243"/>
      <c r="X216" s="243"/>
      <c r="Y216" s="243">
        <f t="shared" si="32"/>
        <v>0</v>
      </c>
      <c r="Z216" s="243">
        <f t="shared" si="33"/>
        <v>0</v>
      </c>
      <c r="AA216" s="243"/>
      <c r="AB216" s="243"/>
      <c r="AC216" s="243"/>
      <c r="AD216" s="243"/>
      <c r="AE216" s="243"/>
      <c r="AF216" s="243"/>
      <c r="AG216" s="243"/>
      <c r="AH216" s="243">
        <f t="shared" si="31"/>
        <v>0</v>
      </c>
      <c r="AI216" s="243"/>
      <c r="AJ216" s="243">
        <f t="shared" si="34"/>
        <v>0</v>
      </c>
      <c r="AK216" s="245"/>
      <c r="AL216" s="245"/>
      <c r="AM216" s="246">
        <f t="shared" si="35"/>
        <v>714295622.70000005</v>
      </c>
      <c r="AN216" s="252">
        <v>714295622.70000005</v>
      </c>
      <c r="AO216" s="247">
        <f t="shared" si="36"/>
        <v>0</v>
      </c>
      <c r="AP216" s="247">
        <f>SUM('[1]1-СТ'!AA220+'[1]1-СТ'!AC220+'[1]1-СТ'!AE220-'[1]2-ҮХХ'!AM223)</f>
        <v>0</v>
      </c>
    </row>
    <row r="217" spans="1:42">
      <c r="A217" s="238">
        <v>205</v>
      </c>
      <c r="B217" s="239" t="s">
        <v>438</v>
      </c>
      <c r="C217" s="251" t="s">
        <v>369</v>
      </c>
      <c r="D217" s="251" t="s">
        <v>393</v>
      </c>
      <c r="E217" s="241" t="s">
        <v>304</v>
      </c>
      <c r="F217" s="208">
        <v>547239831</v>
      </c>
      <c r="G217" s="243"/>
      <c r="H217" s="249"/>
      <c r="I217" s="243"/>
      <c r="J217" s="243"/>
      <c r="K217" s="243"/>
      <c r="L217" s="243"/>
      <c r="M217" s="243"/>
      <c r="N217" s="243"/>
      <c r="O217" s="243"/>
      <c r="P217" s="243"/>
      <c r="Q217" s="243"/>
      <c r="R217" s="243">
        <f t="shared" si="30"/>
        <v>0</v>
      </c>
      <c r="S217" s="243"/>
      <c r="T217" s="243"/>
      <c r="U217" s="243"/>
      <c r="V217" s="243"/>
      <c r="W217" s="243"/>
      <c r="X217" s="243"/>
      <c r="Y217" s="243">
        <f t="shared" si="32"/>
        <v>0</v>
      </c>
      <c r="Z217" s="243">
        <f t="shared" si="33"/>
        <v>0</v>
      </c>
      <c r="AA217" s="243"/>
      <c r="AB217" s="243"/>
      <c r="AC217" s="243"/>
      <c r="AD217" s="243"/>
      <c r="AE217" s="243"/>
      <c r="AF217" s="243"/>
      <c r="AG217" s="243"/>
      <c r="AH217" s="243">
        <f t="shared" si="31"/>
        <v>0</v>
      </c>
      <c r="AI217" s="243"/>
      <c r="AJ217" s="243">
        <f t="shared" si="34"/>
        <v>0</v>
      </c>
      <c r="AK217" s="245"/>
      <c r="AL217" s="245"/>
      <c r="AM217" s="246">
        <f t="shared" si="35"/>
        <v>547239831</v>
      </c>
      <c r="AN217" s="252">
        <v>547239831</v>
      </c>
      <c r="AO217" s="247">
        <f t="shared" si="36"/>
        <v>0</v>
      </c>
      <c r="AP217" s="247">
        <f>SUM('[1]1-СТ'!AA221+'[1]1-СТ'!AC221+'[1]1-СТ'!AE221-'[1]2-ҮХХ'!AM224)</f>
        <v>-0.18000006675720215</v>
      </c>
    </row>
    <row r="218" spans="1:42">
      <c r="A218" s="238">
        <v>206</v>
      </c>
      <c r="B218" s="239" t="s">
        <v>438</v>
      </c>
      <c r="C218" s="240" t="s">
        <v>369</v>
      </c>
      <c r="D218" s="240" t="s">
        <v>418</v>
      </c>
      <c r="E218" s="241" t="s">
        <v>304</v>
      </c>
      <c r="F218" s="208">
        <v>809564586.5</v>
      </c>
      <c r="G218" s="243"/>
      <c r="H218" s="249"/>
      <c r="I218" s="243"/>
      <c r="J218" s="243"/>
      <c r="K218" s="243"/>
      <c r="L218" s="243"/>
      <c r="M218" s="243"/>
      <c r="N218" s="243"/>
      <c r="O218" s="243"/>
      <c r="P218" s="243"/>
      <c r="Q218" s="243"/>
      <c r="R218" s="243">
        <f t="shared" ref="R218:R224" si="37">SUM(G218:Q218)</f>
        <v>0</v>
      </c>
      <c r="S218" s="243"/>
      <c r="T218" s="243"/>
      <c r="U218" s="243"/>
      <c r="V218" s="243"/>
      <c r="W218" s="243"/>
      <c r="X218" s="243"/>
      <c r="Y218" s="243">
        <f t="shared" ref="Y218:Y224" si="38">SUM(S218:X218)</f>
        <v>0</v>
      </c>
      <c r="Z218" s="243">
        <f t="shared" ref="Z218:Z224" si="39">Y218+R218</f>
        <v>0</v>
      </c>
      <c r="AA218" s="243"/>
      <c r="AB218" s="243"/>
      <c r="AC218" s="243"/>
      <c r="AD218" s="243"/>
      <c r="AE218" s="243"/>
      <c r="AF218" s="243"/>
      <c r="AG218" s="243"/>
      <c r="AH218" s="243">
        <f t="shared" ref="AH218:AH224" si="40">SUM(AB218:AG218)</f>
        <v>0</v>
      </c>
      <c r="AI218" s="243"/>
      <c r="AJ218" s="243">
        <f t="shared" ref="AJ218:AJ224" si="41">AH218+AI218</f>
        <v>0</v>
      </c>
      <c r="AK218" s="245"/>
      <c r="AL218" s="245"/>
      <c r="AM218" s="246">
        <f t="shared" ref="AM218:AM224" si="42">F218+Z218-AJ218</f>
        <v>809564586.5</v>
      </c>
      <c r="AN218" s="247">
        <v>809564586.5</v>
      </c>
      <c r="AO218" s="247">
        <f t="shared" ref="AO218:AO224" si="43">AN218-F218</f>
        <v>0</v>
      </c>
      <c r="AP218" s="247">
        <f>SUM('[1]1-СТ'!AA247+'[1]1-СТ'!AC247+'[1]1-СТ'!AE247-'[1]2-ҮХХ'!AM250)</f>
        <v>0</v>
      </c>
    </row>
    <row r="219" spans="1:42">
      <c r="A219" s="238">
        <v>207</v>
      </c>
      <c r="B219" s="239" t="s">
        <v>438</v>
      </c>
      <c r="C219" s="240" t="s">
        <v>369</v>
      </c>
      <c r="D219" s="240" t="s">
        <v>404</v>
      </c>
      <c r="E219" s="241" t="s">
        <v>304</v>
      </c>
      <c r="F219" s="266">
        <v>152018211.49000001</v>
      </c>
      <c r="G219" s="243"/>
      <c r="H219" s="249"/>
      <c r="I219" s="243"/>
      <c r="J219" s="243"/>
      <c r="K219" s="243"/>
      <c r="L219" s="243"/>
      <c r="M219" s="243"/>
      <c r="N219" s="243"/>
      <c r="O219" s="243"/>
      <c r="P219" s="243"/>
      <c r="Q219" s="243"/>
      <c r="R219" s="243">
        <f t="shared" si="37"/>
        <v>0</v>
      </c>
      <c r="S219" s="243"/>
      <c r="T219" s="243"/>
      <c r="U219" s="243"/>
      <c r="V219" s="243"/>
      <c r="W219" s="243"/>
      <c r="X219" s="243"/>
      <c r="Y219" s="243">
        <f t="shared" si="38"/>
        <v>0</v>
      </c>
      <c r="Z219" s="243">
        <f t="shared" si="39"/>
        <v>0</v>
      </c>
      <c r="AA219" s="243"/>
      <c r="AB219" s="243"/>
      <c r="AC219" s="243"/>
      <c r="AD219" s="243"/>
      <c r="AE219" s="243"/>
      <c r="AF219" s="243"/>
      <c r="AG219" s="243"/>
      <c r="AH219" s="243">
        <f t="shared" si="40"/>
        <v>0</v>
      </c>
      <c r="AI219" s="243"/>
      <c r="AJ219" s="243">
        <f t="shared" si="41"/>
        <v>0</v>
      </c>
      <c r="AK219" s="245"/>
      <c r="AL219" s="245"/>
      <c r="AM219" s="246">
        <f t="shared" si="42"/>
        <v>152018211.49000001</v>
      </c>
      <c r="AN219" s="267">
        <v>152018211.49000001</v>
      </c>
      <c r="AO219" s="247">
        <f t="shared" si="43"/>
        <v>0</v>
      </c>
      <c r="AP219" s="247">
        <f>SUM('[1]1-СТ'!AA230+'[1]1-СТ'!AC230+'[1]1-СТ'!AE230-'[1]2-ҮХХ'!AM233)</f>
        <v>-1.1920928955078125E-7</v>
      </c>
    </row>
    <row r="220" spans="1:42" ht="26.25" customHeight="1">
      <c r="A220" s="238">
        <v>208</v>
      </c>
      <c r="B220" s="239" t="s">
        <v>438</v>
      </c>
      <c r="C220" s="240" t="s">
        <v>369</v>
      </c>
      <c r="D220" s="272" t="s">
        <v>405</v>
      </c>
      <c r="E220" s="241" t="s">
        <v>304</v>
      </c>
      <c r="F220" s="266">
        <v>133057750.81999999</v>
      </c>
      <c r="G220" s="243"/>
      <c r="H220" s="249"/>
      <c r="I220" s="243"/>
      <c r="J220" s="243"/>
      <c r="K220" s="243"/>
      <c r="L220" s="243"/>
      <c r="M220" s="243"/>
      <c r="N220" s="243"/>
      <c r="O220" s="243"/>
      <c r="P220" s="243"/>
      <c r="Q220" s="243"/>
      <c r="R220" s="243">
        <f t="shared" si="37"/>
        <v>0</v>
      </c>
      <c r="S220" s="243"/>
      <c r="T220" s="243"/>
      <c r="U220" s="243"/>
      <c r="V220" s="243"/>
      <c r="W220" s="243"/>
      <c r="X220" s="243"/>
      <c r="Y220" s="243">
        <f t="shared" si="38"/>
        <v>0</v>
      </c>
      <c r="Z220" s="243">
        <f t="shared" si="39"/>
        <v>0</v>
      </c>
      <c r="AA220" s="243"/>
      <c r="AB220" s="243"/>
      <c r="AC220" s="243"/>
      <c r="AD220" s="243"/>
      <c r="AE220" s="243"/>
      <c r="AF220" s="243"/>
      <c r="AG220" s="243"/>
      <c r="AH220" s="243">
        <f t="shared" si="40"/>
        <v>0</v>
      </c>
      <c r="AI220" s="243"/>
      <c r="AJ220" s="243">
        <f t="shared" si="41"/>
        <v>0</v>
      </c>
      <c r="AK220" s="245"/>
      <c r="AL220" s="245"/>
      <c r="AM220" s="246">
        <f t="shared" si="42"/>
        <v>133057750.81999999</v>
      </c>
      <c r="AN220" s="267">
        <v>133057750.81999999</v>
      </c>
      <c r="AO220" s="247">
        <f t="shared" si="43"/>
        <v>0</v>
      </c>
      <c r="AP220" s="247">
        <f>SUM('[1]1-СТ'!AA231+'[1]1-СТ'!AC231+'[1]1-СТ'!AE231-'[1]2-ҮХХ'!AM234)</f>
        <v>0</v>
      </c>
    </row>
    <row r="221" spans="1:42">
      <c r="A221" s="238">
        <v>209</v>
      </c>
      <c r="B221" s="239" t="s">
        <v>438</v>
      </c>
      <c r="C221" s="240" t="s">
        <v>369</v>
      </c>
      <c r="D221" s="240" t="s">
        <v>406</v>
      </c>
      <c r="E221" s="241" t="s">
        <v>304</v>
      </c>
      <c r="F221" s="266">
        <v>126738651.45999999</v>
      </c>
      <c r="G221" s="243"/>
      <c r="H221" s="249"/>
      <c r="I221" s="243"/>
      <c r="J221" s="243"/>
      <c r="K221" s="243"/>
      <c r="L221" s="243"/>
      <c r="M221" s="243"/>
      <c r="N221" s="243"/>
      <c r="O221" s="243"/>
      <c r="P221" s="243"/>
      <c r="Q221" s="243"/>
      <c r="R221" s="243">
        <f t="shared" si="37"/>
        <v>0</v>
      </c>
      <c r="S221" s="243"/>
      <c r="T221" s="243"/>
      <c r="U221" s="243"/>
      <c r="V221" s="243"/>
      <c r="W221" s="243"/>
      <c r="X221" s="243"/>
      <c r="Y221" s="243">
        <f t="shared" si="38"/>
        <v>0</v>
      </c>
      <c r="Z221" s="243">
        <f t="shared" si="39"/>
        <v>0</v>
      </c>
      <c r="AA221" s="243"/>
      <c r="AB221" s="243"/>
      <c r="AC221" s="243"/>
      <c r="AD221" s="243"/>
      <c r="AE221" s="243"/>
      <c r="AF221" s="243"/>
      <c r="AG221" s="243"/>
      <c r="AH221" s="243">
        <f t="shared" si="40"/>
        <v>0</v>
      </c>
      <c r="AI221" s="243"/>
      <c r="AJ221" s="243">
        <f t="shared" si="41"/>
        <v>0</v>
      </c>
      <c r="AK221" s="245"/>
      <c r="AL221" s="245"/>
      <c r="AM221" s="246">
        <f t="shared" si="42"/>
        <v>126738651.45999999</v>
      </c>
      <c r="AN221" s="267">
        <v>126738651.45999999</v>
      </c>
      <c r="AO221" s="247">
        <f t="shared" si="43"/>
        <v>0</v>
      </c>
      <c r="AP221" s="247">
        <f>SUM('[1]1-СТ'!AA232+'[1]1-СТ'!AC232+'[1]1-СТ'!AE232-'[1]2-ҮХХ'!AM235)</f>
        <v>-3.0000001192092896E-2</v>
      </c>
    </row>
    <row r="222" spans="1:42">
      <c r="A222" s="238">
        <v>210</v>
      </c>
      <c r="B222" s="239" t="s">
        <v>438</v>
      </c>
      <c r="C222" s="240" t="s">
        <v>369</v>
      </c>
      <c r="D222" s="240" t="s">
        <v>407</v>
      </c>
      <c r="E222" s="241" t="s">
        <v>304</v>
      </c>
      <c r="F222" s="266">
        <v>116401911.81999999</v>
      </c>
      <c r="G222" s="243"/>
      <c r="H222" s="249"/>
      <c r="I222" s="243"/>
      <c r="J222" s="243"/>
      <c r="K222" s="243"/>
      <c r="L222" s="243"/>
      <c r="M222" s="243"/>
      <c r="N222" s="243"/>
      <c r="O222" s="243"/>
      <c r="P222" s="243"/>
      <c r="Q222" s="243"/>
      <c r="R222" s="243">
        <f t="shared" si="37"/>
        <v>0</v>
      </c>
      <c r="S222" s="243"/>
      <c r="T222" s="243"/>
      <c r="U222" s="243"/>
      <c r="V222" s="243"/>
      <c r="W222" s="243"/>
      <c r="X222" s="243"/>
      <c r="Y222" s="243">
        <f t="shared" si="38"/>
        <v>0</v>
      </c>
      <c r="Z222" s="243">
        <f t="shared" si="39"/>
        <v>0</v>
      </c>
      <c r="AA222" s="243"/>
      <c r="AB222" s="243"/>
      <c r="AC222" s="243"/>
      <c r="AD222" s="243"/>
      <c r="AE222" s="243"/>
      <c r="AF222" s="243"/>
      <c r="AG222" s="243"/>
      <c r="AH222" s="243">
        <f t="shared" si="40"/>
        <v>0</v>
      </c>
      <c r="AI222" s="243"/>
      <c r="AJ222" s="243">
        <f t="shared" si="41"/>
        <v>0</v>
      </c>
      <c r="AK222" s="245"/>
      <c r="AL222" s="245"/>
      <c r="AM222" s="246">
        <f t="shared" si="42"/>
        <v>116401911.81999999</v>
      </c>
      <c r="AN222" s="267">
        <v>116401911.81999999</v>
      </c>
      <c r="AO222" s="247">
        <f t="shared" si="43"/>
        <v>0</v>
      </c>
      <c r="AP222" s="247">
        <f>SUM('[1]1-СТ'!AA233+'[1]1-СТ'!AC233+'[1]1-СТ'!AE233-'[1]2-ҮХХ'!AM236)</f>
        <v>0</v>
      </c>
    </row>
    <row r="223" spans="1:42">
      <c r="A223" s="238">
        <v>211</v>
      </c>
      <c r="B223" s="239" t="s">
        <v>438</v>
      </c>
      <c r="C223" s="240" t="s">
        <v>369</v>
      </c>
      <c r="D223" s="240" t="s">
        <v>408</v>
      </c>
      <c r="E223" s="241" t="s">
        <v>304</v>
      </c>
      <c r="F223" s="266">
        <v>190003821.36000001</v>
      </c>
      <c r="G223" s="243"/>
      <c r="H223" s="249"/>
      <c r="I223" s="243"/>
      <c r="J223" s="243"/>
      <c r="K223" s="243"/>
      <c r="L223" s="243"/>
      <c r="M223" s="243"/>
      <c r="N223" s="243"/>
      <c r="O223" s="243"/>
      <c r="P223" s="243"/>
      <c r="Q223" s="243"/>
      <c r="R223" s="243">
        <f t="shared" si="37"/>
        <v>0</v>
      </c>
      <c r="S223" s="243"/>
      <c r="T223" s="243"/>
      <c r="U223" s="243"/>
      <c r="V223" s="243"/>
      <c r="W223" s="243"/>
      <c r="X223" s="243"/>
      <c r="Y223" s="243">
        <f t="shared" si="38"/>
        <v>0</v>
      </c>
      <c r="Z223" s="243">
        <f t="shared" si="39"/>
        <v>0</v>
      </c>
      <c r="AA223" s="243"/>
      <c r="AB223" s="243"/>
      <c r="AC223" s="243"/>
      <c r="AD223" s="243"/>
      <c r="AE223" s="243"/>
      <c r="AF223" s="243"/>
      <c r="AG223" s="243"/>
      <c r="AH223" s="243">
        <f t="shared" si="40"/>
        <v>0</v>
      </c>
      <c r="AI223" s="243"/>
      <c r="AJ223" s="243">
        <f t="shared" si="41"/>
        <v>0</v>
      </c>
      <c r="AK223" s="245"/>
      <c r="AL223" s="245"/>
      <c r="AM223" s="246">
        <f t="shared" si="42"/>
        <v>190003821.36000001</v>
      </c>
      <c r="AN223" s="267">
        <v>190003821.36000001</v>
      </c>
      <c r="AO223" s="247">
        <f t="shared" si="43"/>
        <v>0</v>
      </c>
      <c r="AP223" s="247">
        <f>SUM('[1]1-СТ'!AA234+'[1]1-СТ'!AC234+'[1]1-СТ'!AE234-'[1]2-ҮХХ'!AM237)</f>
        <v>0</v>
      </c>
    </row>
    <row r="224" spans="1:42">
      <c r="A224" s="238">
        <v>212</v>
      </c>
      <c r="B224" s="239" t="s">
        <v>438</v>
      </c>
      <c r="C224" s="240" t="s">
        <v>369</v>
      </c>
      <c r="D224" s="240" t="s">
        <v>469</v>
      </c>
      <c r="E224" s="241" t="s">
        <v>304</v>
      </c>
      <c r="F224" s="208">
        <v>46400449.399999999</v>
      </c>
      <c r="G224" s="243"/>
      <c r="H224" s="249"/>
      <c r="I224" s="243"/>
      <c r="J224" s="243"/>
      <c r="K224" s="243"/>
      <c r="L224" s="243"/>
      <c r="M224" s="243"/>
      <c r="N224" s="243"/>
      <c r="O224" s="243"/>
      <c r="P224" s="243"/>
      <c r="Q224" s="243"/>
      <c r="R224" s="243">
        <f t="shared" si="37"/>
        <v>0</v>
      </c>
      <c r="S224" s="243"/>
      <c r="T224" s="243"/>
      <c r="U224" s="243"/>
      <c r="V224" s="243"/>
      <c r="W224" s="243"/>
      <c r="X224" s="243"/>
      <c r="Y224" s="243">
        <f t="shared" si="38"/>
        <v>0</v>
      </c>
      <c r="Z224" s="243">
        <f t="shared" si="39"/>
        <v>0</v>
      </c>
      <c r="AA224" s="243"/>
      <c r="AB224" s="243"/>
      <c r="AC224" s="243"/>
      <c r="AD224" s="243"/>
      <c r="AE224" s="243"/>
      <c r="AF224" s="243"/>
      <c r="AG224" s="243"/>
      <c r="AH224" s="243">
        <f t="shared" si="40"/>
        <v>0</v>
      </c>
      <c r="AI224" s="243"/>
      <c r="AJ224" s="243">
        <f t="shared" si="41"/>
        <v>0</v>
      </c>
      <c r="AK224" s="245"/>
      <c r="AL224" s="245"/>
      <c r="AM224" s="246">
        <f t="shared" si="42"/>
        <v>46400449.399999999</v>
      </c>
      <c r="AN224" s="247">
        <v>46400449.399999999</v>
      </c>
      <c r="AO224" s="247">
        <f t="shared" si="43"/>
        <v>0</v>
      </c>
      <c r="AP224" s="247">
        <f>SUM('[1]1-СТ'!AA245+'[1]1-СТ'!AC245+'[1]1-СТ'!AE245-'[1]2-ҮХХ'!AM248)</f>
        <v>0</v>
      </c>
    </row>
    <row r="225" spans="1:42">
      <c r="A225" s="238">
        <v>213</v>
      </c>
      <c r="B225" s="239" t="s">
        <v>438</v>
      </c>
      <c r="C225" s="240" t="s">
        <v>369</v>
      </c>
      <c r="D225" s="240" t="s">
        <v>395</v>
      </c>
      <c r="E225" s="241" t="s">
        <v>304</v>
      </c>
      <c r="F225" s="208">
        <v>145460996.22999999</v>
      </c>
      <c r="G225" s="243"/>
      <c r="H225" s="249"/>
      <c r="I225" s="243"/>
      <c r="J225" s="243"/>
      <c r="K225" s="243"/>
      <c r="L225" s="243"/>
      <c r="M225" s="243"/>
      <c r="N225" s="243"/>
      <c r="O225" s="243"/>
      <c r="P225" s="243"/>
      <c r="Q225" s="243"/>
      <c r="R225" s="243">
        <f t="shared" si="30"/>
        <v>0</v>
      </c>
      <c r="S225" s="243"/>
      <c r="T225" s="243"/>
      <c r="U225" s="243"/>
      <c r="V225" s="243"/>
      <c r="W225" s="243"/>
      <c r="X225" s="243"/>
      <c r="Y225" s="243">
        <f t="shared" si="32"/>
        <v>0</v>
      </c>
      <c r="Z225" s="243">
        <f t="shared" si="33"/>
        <v>0</v>
      </c>
      <c r="AA225" s="243"/>
      <c r="AB225" s="243"/>
      <c r="AC225" s="243"/>
      <c r="AD225" s="243"/>
      <c r="AE225" s="243"/>
      <c r="AF225" s="243"/>
      <c r="AG225" s="243"/>
      <c r="AH225" s="243">
        <f t="shared" si="31"/>
        <v>0</v>
      </c>
      <c r="AI225" s="243"/>
      <c r="AJ225" s="243">
        <f t="shared" si="34"/>
        <v>0</v>
      </c>
      <c r="AK225" s="245"/>
      <c r="AL225" s="245"/>
      <c r="AM225" s="246">
        <f t="shared" si="35"/>
        <v>145460996.22999999</v>
      </c>
      <c r="AN225" s="247">
        <v>145460996.22999999</v>
      </c>
      <c r="AO225" s="247">
        <f t="shared" si="36"/>
        <v>0</v>
      </c>
      <c r="AP225" s="247">
        <f>SUM('[1]1-СТ'!AA222+'[1]1-СТ'!AC222+'[1]1-СТ'!AE222-'[1]2-ҮХХ'!AM225)</f>
        <v>0</v>
      </c>
    </row>
    <row r="226" spans="1:42">
      <c r="A226" s="238">
        <v>214</v>
      </c>
      <c r="B226" s="239" t="s">
        <v>438</v>
      </c>
      <c r="C226" s="240" t="s">
        <v>369</v>
      </c>
      <c r="D226" s="240" t="s">
        <v>396</v>
      </c>
      <c r="E226" s="241" t="s">
        <v>304</v>
      </c>
      <c r="F226" s="208">
        <v>3046013340.98</v>
      </c>
      <c r="G226" s="243"/>
      <c r="H226" s="249"/>
      <c r="I226" s="243"/>
      <c r="J226" s="243"/>
      <c r="K226" s="243"/>
      <c r="L226" s="243"/>
      <c r="M226" s="243"/>
      <c r="N226" s="243"/>
      <c r="O226" s="243"/>
      <c r="P226" s="243"/>
      <c r="Q226" s="243"/>
      <c r="R226" s="243">
        <f t="shared" si="30"/>
        <v>0</v>
      </c>
      <c r="S226" s="243"/>
      <c r="T226" s="243"/>
      <c r="U226" s="243"/>
      <c r="V226" s="243"/>
      <c r="W226" s="243"/>
      <c r="X226" s="243"/>
      <c r="Y226" s="243">
        <f t="shared" si="32"/>
        <v>0</v>
      </c>
      <c r="Z226" s="243">
        <f t="shared" si="33"/>
        <v>0</v>
      </c>
      <c r="AA226" s="243"/>
      <c r="AB226" s="243"/>
      <c r="AC226" s="243"/>
      <c r="AD226" s="243"/>
      <c r="AE226" s="243"/>
      <c r="AF226" s="243"/>
      <c r="AG226" s="243"/>
      <c r="AH226" s="243">
        <f t="shared" si="31"/>
        <v>0</v>
      </c>
      <c r="AI226" s="243"/>
      <c r="AJ226" s="243">
        <f t="shared" si="34"/>
        <v>0</v>
      </c>
      <c r="AK226" s="245"/>
      <c r="AL226" s="245"/>
      <c r="AM226" s="246">
        <f t="shared" si="35"/>
        <v>3046013340.98</v>
      </c>
      <c r="AN226" s="247">
        <v>3046013340.98</v>
      </c>
      <c r="AO226" s="247">
        <f t="shared" si="36"/>
        <v>0</v>
      </c>
      <c r="AP226" s="247">
        <f>SUM('[1]1-СТ'!AA223+'[1]1-СТ'!AC223+'[1]1-СТ'!AE223-'[1]2-ҮХХ'!AM226)</f>
        <v>0</v>
      </c>
    </row>
    <row r="227" spans="1:42">
      <c r="A227" s="238">
        <v>215</v>
      </c>
      <c r="B227" s="239" t="s">
        <v>438</v>
      </c>
      <c r="C227" s="240" t="s">
        <v>369</v>
      </c>
      <c r="D227" s="240" t="s">
        <v>470</v>
      </c>
      <c r="E227" s="241" t="s">
        <v>304</v>
      </c>
      <c r="F227" s="208">
        <v>18235837</v>
      </c>
      <c r="G227" s="243"/>
      <c r="H227" s="249"/>
      <c r="I227" s="243"/>
      <c r="J227" s="243"/>
      <c r="K227" s="243"/>
      <c r="L227" s="243"/>
      <c r="M227" s="243"/>
      <c r="N227" s="243"/>
      <c r="O227" s="243"/>
      <c r="P227" s="243"/>
      <c r="Q227" s="243"/>
      <c r="R227" s="243">
        <f>SUM(G227:Q227)</f>
        <v>0</v>
      </c>
      <c r="S227" s="243"/>
      <c r="T227" s="243"/>
      <c r="U227" s="243"/>
      <c r="V227" s="243"/>
      <c r="W227" s="243"/>
      <c r="X227" s="243"/>
      <c r="Y227" s="243">
        <f t="shared" ref="Y227:Y246" si="44">SUM(S227:X227)</f>
        <v>0</v>
      </c>
      <c r="Z227" s="243">
        <f t="shared" ref="Z227:Z246" si="45">Y227+R227</f>
        <v>0</v>
      </c>
      <c r="AA227" s="243"/>
      <c r="AB227" s="243"/>
      <c r="AC227" s="243"/>
      <c r="AD227" s="243"/>
      <c r="AE227" s="243"/>
      <c r="AF227" s="243"/>
      <c r="AG227" s="243"/>
      <c r="AH227" s="243">
        <f t="shared" ref="AH227:AH246" si="46">SUM(AB227:AG227)</f>
        <v>0</v>
      </c>
      <c r="AI227" s="243"/>
      <c r="AJ227" s="243">
        <f t="shared" ref="AJ227:AJ246" si="47">AH227+AI227</f>
        <v>0</v>
      </c>
      <c r="AK227" s="245"/>
      <c r="AL227" s="245"/>
      <c r="AM227" s="246">
        <f t="shared" ref="AM227:AM246" si="48">F227+Z227-AJ227</f>
        <v>18235837</v>
      </c>
      <c r="AN227" s="247">
        <v>18235837</v>
      </c>
      <c r="AO227" s="247">
        <f t="shared" ref="AO227:AO246" si="49">AN227-F227</f>
        <v>0</v>
      </c>
      <c r="AP227" s="247">
        <f>SUM('[1]1-СТ'!AA246+'[1]1-СТ'!AC246+'[1]1-СТ'!AE246-'[1]2-ҮХХ'!AM249)</f>
        <v>0</v>
      </c>
    </row>
    <row r="228" spans="1:42">
      <c r="A228" s="238">
        <v>216</v>
      </c>
      <c r="B228" s="239" t="s">
        <v>438</v>
      </c>
      <c r="C228" s="278" t="s">
        <v>369</v>
      </c>
      <c r="D228" s="278" t="s">
        <v>425</v>
      </c>
      <c r="E228" s="241"/>
      <c r="F228" s="208">
        <v>64452691.890000001</v>
      </c>
      <c r="G228" s="243"/>
      <c r="H228" s="249"/>
      <c r="I228" s="243"/>
      <c r="J228" s="243"/>
      <c r="K228" s="243"/>
      <c r="L228" s="243"/>
      <c r="M228" s="243"/>
      <c r="N228" s="243"/>
      <c r="O228" s="243"/>
      <c r="P228" s="243"/>
      <c r="Q228" s="243"/>
      <c r="R228" s="243"/>
      <c r="S228" s="243"/>
      <c r="T228" s="243"/>
      <c r="U228" s="243"/>
      <c r="V228" s="243"/>
      <c r="W228" s="243"/>
      <c r="X228" s="243"/>
      <c r="Y228" s="243">
        <f t="shared" si="44"/>
        <v>0</v>
      </c>
      <c r="Z228" s="243">
        <f t="shared" si="45"/>
        <v>0</v>
      </c>
      <c r="AA228" s="243"/>
      <c r="AB228" s="243"/>
      <c r="AC228" s="243"/>
      <c r="AD228" s="243"/>
      <c r="AE228" s="243"/>
      <c r="AF228" s="243"/>
      <c r="AG228" s="243"/>
      <c r="AH228" s="243">
        <f t="shared" si="46"/>
        <v>0</v>
      </c>
      <c r="AI228" s="243"/>
      <c r="AJ228" s="243">
        <f t="shared" si="47"/>
        <v>0</v>
      </c>
      <c r="AK228" s="245"/>
      <c r="AL228" s="245"/>
      <c r="AM228" s="246">
        <f t="shared" si="48"/>
        <v>64452691.890000001</v>
      </c>
      <c r="AN228" s="247">
        <v>64452691.890000001</v>
      </c>
      <c r="AO228" s="247">
        <f t="shared" si="49"/>
        <v>0</v>
      </c>
      <c r="AP228" s="247">
        <f>SUM('[1]1-СТ'!AA254+'[1]1-СТ'!AC254+'[1]1-СТ'!AE254-'[1]2-ҮХХ'!AM257)</f>
        <v>0</v>
      </c>
    </row>
    <row r="229" spans="1:42">
      <c r="A229" s="238">
        <v>217</v>
      </c>
      <c r="B229" s="296" t="s">
        <v>438</v>
      </c>
      <c r="C229" s="297" t="s">
        <v>369</v>
      </c>
      <c r="D229" s="297" t="s">
        <v>429</v>
      </c>
      <c r="E229" s="241" t="s">
        <v>427</v>
      </c>
      <c r="F229" s="242">
        <v>1310281369.1199996</v>
      </c>
      <c r="G229" s="298"/>
      <c r="H229" s="242"/>
      <c r="I229" s="242"/>
      <c r="J229" s="242"/>
      <c r="K229" s="242"/>
      <c r="L229" s="242"/>
      <c r="M229" s="242"/>
      <c r="N229" s="242"/>
      <c r="O229" s="299"/>
      <c r="P229" s="242"/>
      <c r="Q229" s="242"/>
      <c r="R229" s="286">
        <f t="shared" ref="R229:R246" si="50">SUM(G229:Q229)</f>
        <v>0</v>
      </c>
      <c r="S229" s="300"/>
      <c r="T229" s="301"/>
      <c r="U229" s="299"/>
      <c r="V229" s="300"/>
      <c r="W229" s="300"/>
      <c r="X229" s="300"/>
      <c r="Y229" s="242">
        <f t="shared" si="44"/>
        <v>0</v>
      </c>
      <c r="Z229" s="242">
        <f t="shared" si="45"/>
        <v>0</v>
      </c>
      <c r="AA229" s="242"/>
      <c r="AB229" s="242"/>
      <c r="AC229" s="302"/>
      <c r="AD229" s="303"/>
      <c r="AE229" s="242"/>
      <c r="AF229" s="242"/>
      <c r="AG229" s="242"/>
      <c r="AH229" s="242">
        <f t="shared" si="46"/>
        <v>0</v>
      </c>
      <c r="AI229" s="242"/>
      <c r="AJ229" s="242">
        <f t="shared" si="47"/>
        <v>0</v>
      </c>
      <c r="AK229" s="242"/>
      <c r="AL229" s="242"/>
      <c r="AM229" s="242">
        <f t="shared" si="48"/>
        <v>1310281369.1199996</v>
      </c>
      <c r="AN229" s="247">
        <v>1310281369.1199996</v>
      </c>
      <c r="AO229" s="247">
        <f t="shared" si="49"/>
        <v>0</v>
      </c>
      <c r="AP229" s="247">
        <f>SUM('[1]1-СТ'!AA263+'[1]1-СТ'!AC263+'[1]1-СТ'!AE263-'[1]2-ҮХХ'!AM267)</f>
        <v>-0.20000004768371582</v>
      </c>
    </row>
    <row r="230" spans="1:42">
      <c r="A230" s="238">
        <v>218</v>
      </c>
      <c r="B230" s="239" t="s">
        <v>438</v>
      </c>
      <c r="C230" s="240" t="s">
        <v>369</v>
      </c>
      <c r="D230" s="240" t="s">
        <v>430</v>
      </c>
      <c r="E230" s="241" t="s">
        <v>427</v>
      </c>
      <c r="F230" s="266">
        <v>16219445068.480003</v>
      </c>
      <c r="G230" s="304"/>
      <c r="H230" s="305"/>
      <c r="I230" s="266"/>
      <c r="J230" s="266"/>
      <c r="K230" s="266"/>
      <c r="L230" s="266"/>
      <c r="M230" s="266"/>
      <c r="N230" s="266"/>
      <c r="O230" s="266"/>
      <c r="P230" s="266"/>
      <c r="Q230" s="266"/>
      <c r="R230" s="286">
        <f t="shared" si="50"/>
        <v>0</v>
      </c>
      <c r="S230" s="306"/>
      <c r="T230" s="307"/>
      <c r="U230" s="305"/>
      <c r="V230" s="306"/>
      <c r="W230" s="266"/>
      <c r="X230" s="306"/>
      <c r="Y230" s="242">
        <f t="shared" si="44"/>
        <v>0</v>
      </c>
      <c r="Z230" s="242">
        <f t="shared" si="45"/>
        <v>0</v>
      </c>
      <c r="AA230" s="266"/>
      <c r="AB230" s="266"/>
      <c r="AC230" s="308"/>
      <c r="AD230" s="308"/>
      <c r="AE230" s="266"/>
      <c r="AF230" s="266"/>
      <c r="AG230" s="266"/>
      <c r="AH230" s="242">
        <f t="shared" si="46"/>
        <v>0</v>
      </c>
      <c r="AI230" s="266"/>
      <c r="AJ230" s="242">
        <f t="shared" si="47"/>
        <v>0</v>
      </c>
      <c r="AK230" s="266"/>
      <c r="AL230" s="266"/>
      <c r="AM230" s="266">
        <f t="shared" si="48"/>
        <v>16219445068.480003</v>
      </c>
      <c r="AN230" s="247">
        <v>16219445068.480003</v>
      </c>
      <c r="AO230" s="247">
        <f t="shared" si="49"/>
        <v>0</v>
      </c>
      <c r="AP230" s="247">
        <f>SUM('[1]1-СТ'!AA264+'[1]1-СТ'!AC264+'[1]1-СТ'!AE264-'[1]2-ҮХХ'!AM268)</f>
        <v>1.1920928955078125E-7</v>
      </c>
    </row>
    <row r="231" spans="1:42">
      <c r="A231" s="238">
        <v>219</v>
      </c>
      <c r="B231" s="239" t="s">
        <v>438</v>
      </c>
      <c r="C231" s="240" t="s">
        <v>369</v>
      </c>
      <c r="D231" s="240" t="s">
        <v>431</v>
      </c>
      <c r="E231" s="241" t="s">
        <v>427</v>
      </c>
      <c r="F231" s="242">
        <v>438001439.78999996</v>
      </c>
      <c r="G231" s="298"/>
      <c r="H231" s="242"/>
      <c r="I231" s="242"/>
      <c r="J231" s="242"/>
      <c r="K231" s="242"/>
      <c r="L231" s="242"/>
      <c r="M231" s="242"/>
      <c r="N231" s="242"/>
      <c r="O231" s="242"/>
      <c r="P231" s="242"/>
      <c r="Q231" s="309"/>
      <c r="R231" s="286">
        <f t="shared" si="50"/>
        <v>0</v>
      </c>
      <c r="S231" s="300"/>
      <c r="T231" s="300"/>
      <c r="U231" s="300"/>
      <c r="V231" s="300"/>
      <c r="W231" s="300"/>
      <c r="X231" s="300"/>
      <c r="Y231" s="242">
        <f t="shared" si="44"/>
        <v>0</v>
      </c>
      <c r="Z231" s="242">
        <f t="shared" si="45"/>
        <v>0</v>
      </c>
      <c r="AA231" s="242"/>
      <c r="AB231" s="242"/>
      <c r="AC231" s="310"/>
      <c r="AD231" s="311"/>
      <c r="AE231" s="242"/>
      <c r="AF231" s="242"/>
      <c r="AG231" s="242"/>
      <c r="AH231" s="242">
        <f t="shared" si="46"/>
        <v>0</v>
      </c>
      <c r="AI231" s="242"/>
      <c r="AJ231" s="242">
        <f t="shared" si="47"/>
        <v>0</v>
      </c>
      <c r="AK231" s="242"/>
      <c r="AL231" s="242"/>
      <c r="AM231" s="242">
        <f t="shared" si="48"/>
        <v>438001439.78999996</v>
      </c>
      <c r="AN231" s="247">
        <v>438001439.78999996</v>
      </c>
      <c r="AO231" s="247">
        <f t="shared" si="49"/>
        <v>0</v>
      </c>
      <c r="AP231" s="247">
        <f>SUM('[1]1-СТ'!AA265+'[1]1-СТ'!AC265+'[1]1-СТ'!AE265-'[1]2-ҮХХ'!AM269)</f>
        <v>2.384185791015625E-7</v>
      </c>
    </row>
    <row r="232" spans="1:42">
      <c r="A232" s="238">
        <v>220</v>
      </c>
      <c r="B232" s="239" t="s">
        <v>438</v>
      </c>
      <c r="C232" s="240" t="s">
        <v>369</v>
      </c>
      <c r="D232" s="240" t="s">
        <v>473</v>
      </c>
      <c r="E232" s="241" t="s">
        <v>433</v>
      </c>
      <c r="F232" s="242">
        <v>1126745837.28</v>
      </c>
      <c r="G232" s="298"/>
      <c r="H232" s="242"/>
      <c r="I232" s="242"/>
      <c r="J232" s="242"/>
      <c r="K232" s="242"/>
      <c r="L232" s="242"/>
      <c r="M232" s="242"/>
      <c r="N232" s="242"/>
      <c r="O232" s="242"/>
      <c r="P232" s="242"/>
      <c r="Q232" s="312"/>
      <c r="R232" s="286">
        <f t="shared" si="50"/>
        <v>0</v>
      </c>
      <c r="S232" s="300"/>
      <c r="T232" s="312"/>
      <c r="U232" s="312"/>
      <c r="V232" s="300"/>
      <c r="W232" s="300"/>
      <c r="X232" s="300"/>
      <c r="Y232" s="242">
        <f t="shared" si="44"/>
        <v>0</v>
      </c>
      <c r="Z232" s="242">
        <f t="shared" si="45"/>
        <v>0</v>
      </c>
      <c r="AA232" s="242"/>
      <c r="AB232" s="242"/>
      <c r="AC232" s="242"/>
      <c r="AD232" s="242"/>
      <c r="AE232" s="242"/>
      <c r="AF232" s="242"/>
      <c r="AG232" s="242"/>
      <c r="AH232" s="242">
        <f t="shared" si="46"/>
        <v>0</v>
      </c>
      <c r="AI232" s="242"/>
      <c r="AJ232" s="242">
        <f t="shared" si="47"/>
        <v>0</v>
      </c>
      <c r="AK232" s="242"/>
      <c r="AL232" s="242"/>
      <c r="AM232" s="242">
        <f t="shared" si="48"/>
        <v>1126745837.28</v>
      </c>
      <c r="AN232" s="247">
        <v>1126745837.28</v>
      </c>
      <c r="AO232" s="247">
        <f t="shared" si="49"/>
        <v>0</v>
      </c>
      <c r="AP232" s="247">
        <f>SUM('[1]1-СТ'!AA266+'[1]1-СТ'!AC266+'[1]1-СТ'!AE266-'[1]2-ҮХХ'!AM270)</f>
        <v>-3.814697265625E-6</v>
      </c>
    </row>
    <row r="233" spans="1:42">
      <c r="A233" s="238">
        <v>221</v>
      </c>
      <c r="B233" s="239" t="s">
        <v>438</v>
      </c>
      <c r="C233" s="240" t="s">
        <v>369</v>
      </c>
      <c r="D233" s="240" t="s">
        <v>434</v>
      </c>
      <c r="E233" s="241" t="s">
        <v>435</v>
      </c>
      <c r="F233" s="313">
        <v>3432838813.8299999</v>
      </c>
      <c r="G233" s="243"/>
      <c r="H233" s="249"/>
      <c r="I233" s="249"/>
      <c r="J233" s="249"/>
      <c r="K233" s="249"/>
      <c r="L233" s="249"/>
      <c r="M233" s="243"/>
      <c r="N233" s="249"/>
      <c r="O233" s="249"/>
      <c r="P233" s="249"/>
      <c r="Q233" s="243"/>
      <c r="R233" s="286">
        <f t="shared" si="50"/>
        <v>0</v>
      </c>
      <c r="S233" s="249"/>
      <c r="T233" s="249"/>
      <c r="U233" s="249"/>
      <c r="V233" s="249"/>
      <c r="W233" s="313"/>
      <c r="X233" s="249"/>
      <c r="Y233" s="242">
        <f t="shared" si="44"/>
        <v>0</v>
      </c>
      <c r="Z233" s="242">
        <f t="shared" si="45"/>
        <v>0</v>
      </c>
      <c r="AA233" s="313"/>
      <c r="AB233" s="313"/>
      <c r="AC233" s="313"/>
      <c r="AD233" s="313"/>
      <c r="AE233" s="313"/>
      <c r="AF233" s="313"/>
      <c r="AG233" s="313"/>
      <c r="AH233" s="242">
        <f t="shared" si="46"/>
        <v>0</v>
      </c>
      <c r="AI233" s="313"/>
      <c r="AJ233" s="242">
        <f t="shared" si="47"/>
        <v>0</v>
      </c>
      <c r="AK233" s="314"/>
      <c r="AL233" s="314"/>
      <c r="AM233" s="242">
        <f t="shared" si="48"/>
        <v>3432838813.8299999</v>
      </c>
      <c r="AN233" s="315">
        <v>3432838813.8299999</v>
      </c>
      <c r="AO233" s="247">
        <f t="shared" si="49"/>
        <v>0</v>
      </c>
      <c r="AP233" s="247">
        <f>SUM('[1]1-СТ'!AA267+'[1]1-СТ'!AC267+'[1]1-СТ'!AE267-'[1]2-ҮХХ'!AM271)</f>
        <v>5.9604644775390625E-8</v>
      </c>
    </row>
    <row r="234" spans="1:42">
      <c r="A234" s="238">
        <v>222</v>
      </c>
      <c r="B234" s="316" t="s">
        <v>438</v>
      </c>
      <c r="C234" s="317" t="s">
        <v>369</v>
      </c>
      <c r="D234" s="317" t="s">
        <v>436</v>
      </c>
      <c r="E234" s="318" t="s">
        <v>474</v>
      </c>
      <c r="F234" s="319">
        <v>51412981.740000002</v>
      </c>
      <c r="G234" s="320"/>
      <c r="H234" s="319"/>
      <c r="I234" s="319"/>
      <c r="J234" s="319"/>
      <c r="K234" s="319"/>
      <c r="L234" s="319"/>
      <c r="M234" s="319"/>
      <c r="N234" s="319"/>
      <c r="O234" s="319"/>
      <c r="P234" s="319"/>
      <c r="Q234" s="321"/>
      <c r="R234" s="322">
        <f t="shared" si="50"/>
        <v>0</v>
      </c>
      <c r="S234" s="323"/>
      <c r="T234" s="323"/>
      <c r="U234" s="323"/>
      <c r="V234" s="323"/>
      <c r="W234" s="323"/>
      <c r="X234" s="323"/>
      <c r="Y234" s="324">
        <f t="shared" si="44"/>
        <v>0</v>
      </c>
      <c r="Z234" s="324">
        <f t="shared" si="45"/>
        <v>0</v>
      </c>
      <c r="AA234" s="319"/>
      <c r="AB234" s="319"/>
      <c r="AC234" s="319"/>
      <c r="AD234" s="319"/>
      <c r="AE234" s="319"/>
      <c r="AF234" s="319"/>
      <c r="AG234" s="319"/>
      <c r="AH234" s="324">
        <f t="shared" si="46"/>
        <v>0</v>
      </c>
      <c r="AI234" s="319"/>
      <c r="AJ234" s="324">
        <f t="shared" si="47"/>
        <v>0</v>
      </c>
      <c r="AK234" s="319"/>
      <c r="AL234" s="319"/>
      <c r="AM234" s="319">
        <f t="shared" si="48"/>
        <v>51412981.740000002</v>
      </c>
      <c r="AN234" s="247">
        <v>51412981.740000002</v>
      </c>
      <c r="AO234" s="247">
        <f t="shared" si="49"/>
        <v>0</v>
      </c>
      <c r="AP234" s="247">
        <f>SUM('[1]1-СТ'!AA268+'[1]1-СТ'!AC268+'[1]1-СТ'!AE268-'[1]2-ҮХХ'!AM272)</f>
        <v>0</v>
      </c>
    </row>
    <row r="235" spans="1:42">
      <c r="A235" s="238">
        <v>223</v>
      </c>
      <c r="B235" s="239" t="s">
        <v>438</v>
      </c>
      <c r="C235" s="240" t="s">
        <v>369</v>
      </c>
      <c r="D235" s="240" t="s">
        <v>475</v>
      </c>
      <c r="E235" s="241" t="s">
        <v>304</v>
      </c>
      <c r="F235" s="266">
        <v>849773624.89999998</v>
      </c>
      <c r="G235" s="304"/>
      <c r="H235" s="266"/>
      <c r="I235" s="266"/>
      <c r="J235" s="266"/>
      <c r="K235" s="266"/>
      <c r="L235" s="266"/>
      <c r="M235" s="266"/>
      <c r="N235" s="266"/>
      <c r="O235" s="266"/>
      <c r="P235" s="266"/>
      <c r="Q235" s="325"/>
      <c r="R235" s="286">
        <f t="shared" si="50"/>
        <v>0</v>
      </c>
      <c r="S235" s="306"/>
      <c r="T235" s="325"/>
      <c r="U235" s="325"/>
      <c r="V235" s="306"/>
      <c r="W235" s="306"/>
      <c r="X235" s="306"/>
      <c r="Y235" s="242">
        <f t="shared" si="44"/>
        <v>0</v>
      </c>
      <c r="Z235" s="242">
        <f t="shared" si="45"/>
        <v>0</v>
      </c>
      <c r="AA235" s="266"/>
      <c r="AB235" s="266"/>
      <c r="AC235" s="266"/>
      <c r="AD235" s="326"/>
      <c r="AE235" s="266"/>
      <c r="AF235" s="266"/>
      <c r="AG235" s="266"/>
      <c r="AH235" s="242">
        <f t="shared" si="46"/>
        <v>0</v>
      </c>
      <c r="AI235" s="266"/>
      <c r="AJ235" s="242">
        <f t="shared" si="47"/>
        <v>0</v>
      </c>
      <c r="AK235" s="266"/>
      <c r="AL235" s="266"/>
      <c r="AM235" s="266">
        <f t="shared" si="48"/>
        <v>849773624.89999998</v>
      </c>
      <c r="AN235" s="247">
        <v>849773624.89999998</v>
      </c>
      <c r="AO235" s="247">
        <f t="shared" si="49"/>
        <v>0</v>
      </c>
      <c r="AP235" s="247">
        <f>SUM('[1]1-СТ'!AA269+'[1]1-СТ'!AC269+'[1]1-СТ'!AE269-'[1]2-ҮХХ'!AM273)</f>
        <v>0</v>
      </c>
    </row>
    <row r="236" spans="1:42">
      <c r="A236" s="238">
        <v>224</v>
      </c>
      <c r="B236" s="239" t="s">
        <v>438</v>
      </c>
      <c r="C236" s="240" t="s">
        <v>369</v>
      </c>
      <c r="D236" s="275" t="s">
        <v>465</v>
      </c>
      <c r="E236" s="241" t="s">
        <v>398</v>
      </c>
      <c r="F236" s="242">
        <v>1370043097.3699999</v>
      </c>
      <c r="G236" s="243"/>
      <c r="H236" s="249"/>
      <c r="I236" s="243"/>
      <c r="J236" s="243"/>
      <c r="K236" s="243"/>
      <c r="L236" s="243"/>
      <c r="M236" s="243"/>
      <c r="N236" s="243"/>
      <c r="O236" s="243"/>
      <c r="P236" s="243"/>
      <c r="Q236" s="243"/>
      <c r="R236" s="243">
        <f t="shared" si="50"/>
        <v>0</v>
      </c>
      <c r="S236" s="243"/>
      <c r="T236" s="243"/>
      <c r="U236" s="243"/>
      <c r="V236" s="243"/>
      <c r="W236" s="243"/>
      <c r="X236" s="243"/>
      <c r="Y236" s="243">
        <f t="shared" si="44"/>
        <v>0</v>
      </c>
      <c r="Z236" s="243">
        <f t="shared" si="45"/>
        <v>0</v>
      </c>
      <c r="AA236" s="243"/>
      <c r="AB236" s="243"/>
      <c r="AC236" s="243"/>
      <c r="AD236" s="243"/>
      <c r="AE236" s="243"/>
      <c r="AF236" s="243"/>
      <c r="AG236" s="243"/>
      <c r="AH236" s="243">
        <f t="shared" si="46"/>
        <v>0</v>
      </c>
      <c r="AI236" s="243"/>
      <c r="AJ236" s="243">
        <f t="shared" si="47"/>
        <v>0</v>
      </c>
      <c r="AK236" s="245"/>
      <c r="AL236" s="245"/>
      <c r="AM236" s="246">
        <f t="shared" si="48"/>
        <v>1370043097.3699999</v>
      </c>
      <c r="AN236" s="247">
        <v>1370043097.3699999</v>
      </c>
      <c r="AO236" s="247">
        <f t="shared" si="49"/>
        <v>0</v>
      </c>
      <c r="AP236" s="247">
        <f>SUM('[1]1-СТ'!AA224+'[1]1-СТ'!AC224+'[1]1-СТ'!AE224-'[1]2-ҮХХ'!AM227)</f>
        <v>0</v>
      </c>
    </row>
    <row r="237" spans="1:42">
      <c r="A237" s="238">
        <v>225</v>
      </c>
      <c r="B237" s="239" t="s">
        <v>438</v>
      </c>
      <c r="C237" s="240" t="s">
        <v>369</v>
      </c>
      <c r="D237" s="240" t="s">
        <v>399</v>
      </c>
      <c r="E237" s="241" t="s">
        <v>304</v>
      </c>
      <c r="F237" s="242">
        <v>131191787</v>
      </c>
      <c r="G237" s="243"/>
      <c r="H237" s="249"/>
      <c r="I237" s="243"/>
      <c r="J237" s="243"/>
      <c r="K237" s="243"/>
      <c r="L237" s="243"/>
      <c r="M237" s="243"/>
      <c r="N237" s="243"/>
      <c r="O237" s="243"/>
      <c r="P237" s="243"/>
      <c r="Q237" s="243"/>
      <c r="R237" s="243">
        <f t="shared" si="50"/>
        <v>0</v>
      </c>
      <c r="S237" s="243"/>
      <c r="T237" s="243"/>
      <c r="U237" s="243"/>
      <c r="V237" s="243"/>
      <c r="W237" s="243"/>
      <c r="X237" s="243"/>
      <c r="Y237" s="243">
        <f t="shared" si="44"/>
        <v>0</v>
      </c>
      <c r="Z237" s="243">
        <f t="shared" si="45"/>
        <v>0</v>
      </c>
      <c r="AA237" s="243"/>
      <c r="AB237" s="243"/>
      <c r="AC237" s="243"/>
      <c r="AD237" s="243"/>
      <c r="AE237" s="243"/>
      <c r="AF237" s="243"/>
      <c r="AG237" s="243"/>
      <c r="AH237" s="243">
        <f t="shared" si="46"/>
        <v>0</v>
      </c>
      <c r="AI237" s="243"/>
      <c r="AJ237" s="243">
        <f t="shared" si="47"/>
        <v>0</v>
      </c>
      <c r="AK237" s="245"/>
      <c r="AL237" s="245"/>
      <c r="AM237" s="246">
        <f t="shared" si="48"/>
        <v>131191787</v>
      </c>
      <c r="AN237" s="247">
        <v>131191787</v>
      </c>
      <c r="AO237" s="247">
        <f t="shared" si="49"/>
        <v>0</v>
      </c>
      <c r="AP237" s="247">
        <f>SUM('[1]1-СТ'!AA225+'[1]1-СТ'!AC225+'[1]1-СТ'!AE225-'[1]2-ҮХХ'!AM228)</f>
        <v>0</v>
      </c>
    </row>
    <row r="238" spans="1:42">
      <c r="A238" s="238">
        <v>226</v>
      </c>
      <c r="B238" s="239" t="s">
        <v>438</v>
      </c>
      <c r="C238" s="240" t="s">
        <v>369</v>
      </c>
      <c r="D238" s="240" t="s">
        <v>400</v>
      </c>
      <c r="E238" s="241" t="s">
        <v>304</v>
      </c>
      <c r="F238" s="242">
        <v>1678484474.53</v>
      </c>
      <c r="G238" s="243"/>
      <c r="H238" s="249"/>
      <c r="I238" s="243"/>
      <c r="J238" s="243"/>
      <c r="K238" s="243"/>
      <c r="L238" s="243"/>
      <c r="M238" s="243"/>
      <c r="N238" s="243"/>
      <c r="O238" s="243"/>
      <c r="P238" s="243"/>
      <c r="Q238" s="243"/>
      <c r="R238" s="243">
        <f t="shared" si="50"/>
        <v>0</v>
      </c>
      <c r="S238" s="243"/>
      <c r="T238" s="243"/>
      <c r="U238" s="243"/>
      <c r="V238" s="243"/>
      <c r="W238" s="243"/>
      <c r="X238" s="243"/>
      <c r="Y238" s="243">
        <f t="shared" si="44"/>
        <v>0</v>
      </c>
      <c r="Z238" s="243">
        <f t="shared" si="45"/>
        <v>0</v>
      </c>
      <c r="AA238" s="243"/>
      <c r="AB238" s="243"/>
      <c r="AC238" s="243"/>
      <c r="AD238" s="243"/>
      <c r="AE238" s="243"/>
      <c r="AF238" s="243"/>
      <c r="AG238" s="243"/>
      <c r="AH238" s="243">
        <f t="shared" si="46"/>
        <v>0</v>
      </c>
      <c r="AI238" s="243"/>
      <c r="AJ238" s="243">
        <f t="shared" si="47"/>
        <v>0</v>
      </c>
      <c r="AK238" s="245"/>
      <c r="AL238" s="245"/>
      <c r="AM238" s="246">
        <f t="shared" si="48"/>
        <v>1678484474.53</v>
      </c>
      <c r="AN238" s="247">
        <v>1678484474.53</v>
      </c>
      <c r="AO238" s="247">
        <f t="shared" si="49"/>
        <v>0</v>
      </c>
      <c r="AP238" s="247">
        <f>SUM('[1]1-СТ'!AA226+'[1]1-СТ'!AC226+'[1]1-СТ'!AE226-'[1]2-ҮХХ'!AM229)</f>
        <v>0</v>
      </c>
    </row>
    <row r="239" spans="1:42">
      <c r="A239" s="238">
        <v>227</v>
      </c>
      <c r="B239" s="239" t="s">
        <v>438</v>
      </c>
      <c r="C239" s="240" t="s">
        <v>369</v>
      </c>
      <c r="D239" s="240" t="s">
        <v>401</v>
      </c>
      <c r="E239" s="241" t="s">
        <v>304</v>
      </c>
      <c r="F239" s="266">
        <v>1123797280.3299999</v>
      </c>
      <c r="G239" s="243"/>
      <c r="H239" s="249"/>
      <c r="I239" s="243"/>
      <c r="J239" s="243"/>
      <c r="K239" s="243"/>
      <c r="L239" s="243"/>
      <c r="M239" s="243"/>
      <c r="N239" s="243"/>
      <c r="O239" s="243"/>
      <c r="P239" s="243"/>
      <c r="Q239" s="243"/>
      <c r="R239" s="243">
        <f t="shared" si="50"/>
        <v>0</v>
      </c>
      <c r="S239" s="243"/>
      <c r="T239" s="243"/>
      <c r="U239" s="243"/>
      <c r="V239" s="243"/>
      <c r="W239" s="243"/>
      <c r="X239" s="243"/>
      <c r="Y239" s="243">
        <f t="shared" si="44"/>
        <v>0</v>
      </c>
      <c r="Z239" s="243">
        <f t="shared" si="45"/>
        <v>0</v>
      </c>
      <c r="AA239" s="243"/>
      <c r="AB239" s="243"/>
      <c r="AC239" s="243"/>
      <c r="AD239" s="243"/>
      <c r="AE239" s="243"/>
      <c r="AF239" s="243"/>
      <c r="AG239" s="243"/>
      <c r="AH239" s="243">
        <f t="shared" si="46"/>
        <v>0</v>
      </c>
      <c r="AI239" s="243"/>
      <c r="AJ239" s="243">
        <f t="shared" si="47"/>
        <v>0</v>
      </c>
      <c r="AK239" s="245"/>
      <c r="AL239" s="245"/>
      <c r="AM239" s="246">
        <f t="shared" si="48"/>
        <v>1123797280.3299999</v>
      </c>
      <c r="AN239" s="247">
        <v>1123797280.3299999</v>
      </c>
      <c r="AO239" s="247">
        <f t="shared" si="49"/>
        <v>0</v>
      </c>
      <c r="AP239" s="247">
        <f>SUM('[1]1-СТ'!AA227+'[1]1-СТ'!AC227+'[1]1-СТ'!AE227-'[1]2-ҮХХ'!AM230)</f>
        <v>0</v>
      </c>
    </row>
    <row r="240" spans="1:42">
      <c r="A240" s="238">
        <v>228</v>
      </c>
      <c r="B240" s="239" t="s">
        <v>438</v>
      </c>
      <c r="C240" s="240" t="s">
        <v>369</v>
      </c>
      <c r="D240" s="240" t="s">
        <v>402</v>
      </c>
      <c r="E240" s="241" t="s">
        <v>304</v>
      </c>
      <c r="F240" s="266">
        <v>815005673.56000006</v>
      </c>
      <c r="G240" s="243"/>
      <c r="H240" s="249"/>
      <c r="I240" s="243"/>
      <c r="J240" s="243"/>
      <c r="K240" s="243"/>
      <c r="L240" s="243"/>
      <c r="M240" s="243"/>
      <c r="N240" s="243"/>
      <c r="O240" s="243"/>
      <c r="P240" s="243"/>
      <c r="Q240" s="243"/>
      <c r="R240" s="243">
        <f t="shared" si="50"/>
        <v>0</v>
      </c>
      <c r="S240" s="243"/>
      <c r="T240" s="243"/>
      <c r="U240" s="243"/>
      <c r="V240" s="243"/>
      <c r="W240" s="243"/>
      <c r="X240" s="243"/>
      <c r="Y240" s="243">
        <f t="shared" si="44"/>
        <v>0</v>
      </c>
      <c r="Z240" s="243">
        <f t="shared" si="45"/>
        <v>0</v>
      </c>
      <c r="AA240" s="243"/>
      <c r="AB240" s="243"/>
      <c r="AC240" s="243"/>
      <c r="AD240" s="243"/>
      <c r="AE240" s="243"/>
      <c r="AF240" s="243"/>
      <c r="AG240" s="243"/>
      <c r="AH240" s="243">
        <f t="shared" si="46"/>
        <v>0</v>
      </c>
      <c r="AI240" s="243"/>
      <c r="AJ240" s="243">
        <f t="shared" si="47"/>
        <v>0</v>
      </c>
      <c r="AK240" s="245"/>
      <c r="AL240" s="245"/>
      <c r="AM240" s="246">
        <f t="shared" si="48"/>
        <v>815005673.56000006</v>
      </c>
      <c r="AN240" s="267">
        <v>815005673.56000006</v>
      </c>
      <c r="AO240" s="247">
        <f t="shared" si="49"/>
        <v>0</v>
      </c>
      <c r="AP240" s="247">
        <f>SUM('[1]1-СТ'!AA228+'[1]1-СТ'!AC228+'[1]1-СТ'!AE228-'[1]2-ҮХХ'!AM231)</f>
        <v>0</v>
      </c>
    </row>
    <row r="241" spans="1:42">
      <c r="A241" s="238">
        <v>229</v>
      </c>
      <c r="B241" s="239" t="s">
        <v>438</v>
      </c>
      <c r="C241" s="240" t="s">
        <v>369</v>
      </c>
      <c r="D241" s="240" t="s">
        <v>466</v>
      </c>
      <c r="E241" s="241" t="s">
        <v>304</v>
      </c>
      <c r="F241" s="242">
        <v>1904102468.4599998</v>
      </c>
      <c r="G241" s="243"/>
      <c r="H241" s="249"/>
      <c r="I241" s="243"/>
      <c r="J241" s="243"/>
      <c r="K241" s="243"/>
      <c r="L241" s="243"/>
      <c r="M241" s="243"/>
      <c r="N241" s="243"/>
      <c r="O241" s="243"/>
      <c r="P241" s="243"/>
      <c r="Q241" s="243"/>
      <c r="R241" s="243">
        <f t="shared" si="50"/>
        <v>0</v>
      </c>
      <c r="S241" s="243"/>
      <c r="T241" s="243"/>
      <c r="U241" s="243"/>
      <c r="V241" s="243"/>
      <c r="W241" s="243"/>
      <c r="X241" s="243"/>
      <c r="Y241" s="243">
        <f t="shared" si="44"/>
        <v>0</v>
      </c>
      <c r="Z241" s="243">
        <f t="shared" si="45"/>
        <v>0</v>
      </c>
      <c r="AA241" s="243"/>
      <c r="AB241" s="243"/>
      <c r="AC241" s="243"/>
      <c r="AD241" s="243"/>
      <c r="AE241" s="243"/>
      <c r="AF241" s="243"/>
      <c r="AG241" s="243"/>
      <c r="AH241" s="243">
        <f t="shared" si="46"/>
        <v>0</v>
      </c>
      <c r="AI241" s="243"/>
      <c r="AJ241" s="243">
        <f t="shared" si="47"/>
        <v>0</v>
      </c>
      <c r="AK241" s="245"/>
      <c r="AL241" s="245"/>
      <c r="AM241" s="246">
        <f t="shared" si="48"/>
        <v>1904102468.4599998</v>
      </c>
      <c r="AN241" s="247">
        <v>1904102468.4599998</v>
      </c>
      <c r="AO241" s="247">
        <f t="shared" si="49"/>
        <v>0</v>
      </c>
      <c r="AP241" s="247">
        <f>SUM('[1]1-СТ'!AA229+'[1]1-СТ'!AC229+'[1]1-СТ'!AE229-'[1]2-ҮХХ'!AM232)</f>
        <v>0</v>
      </c>
    </row>
    <row r="242" spans="1:42">
      <c r="A242" s="238">
        <v>230</v>
      </c>
      <c r="B242" s="239" t="s">
        <v>438</v>
      </c>
      <c r="C242" s="240" t="s">
        <v>369</v>
      </c>
      <c r="D242" s="240" t="s">
        <v>409</v>
      </c>
      <c r="E242" s="241" t="s">
        <v>304</v>
      </c>
      <c r="F242" s="208">
        <v>21369939932.359997</v>
      </c>
      <c r="G242" s="243"/>
      <c r="H242" s="243"/>
      <c r="I242" s="243"/>
      <c r="J242" s="243"/>
      <c r="K242" s="243"/>
      <c r="L242" s="243"/>
      <c r="M242" s="243"/>
      <c r="N242" s="243"/>
      <c r="O242" s="243"/>
      <c r="P242" s="243"/>
      <c r="Q242" s="243"/>
      <c r="R242" s="243">
        <f t="shared" si="50"/>
        <v>0</v>
      </c>
      <c r="S242" s="243"/>
      <c r="T242" s="243"/>
      <c r="U242" s="243"/>
      <c r="V242" s="243"/>
      <c r="W242" s="243"/>
      <c r="X242" s="243"/>
      <c r="Y242" s="243">
        <f t="shared" si="44"/>
        <v>0</v>
      </c>
      <c r="Z242" s="243">
        <f t="shared" si="45"/>
        <v>0</v>
      </c>
      <c r="AA242" s="243"/>
      <c r="AB242" s="243"/>
      <c r="AC242" s="243"/>
      <c r="AD242" s="243"/>
      <c r="AE242" s="243"/>
      <c r="AF242" s="243"/>
      <c r="AG242" s="243"/>
      <c r="AH242" s="243">
        <f t="shared" si="46"/>
        <v>0</v>
      </c>
      <c r="AI242" s="243"/>
      <c r="AJ242" s="243">
        <f t="shared" si="47"/>
        <v>0</v>
      </c>
      <c r="AK242" s="245"/>
      <c r="AL242" s="245"/>
      <c r="AM242" s="246">
        <f t="shared" si="48"/>
        <v>21369939932.359997</v>
      </c>
      <c r="AN242" s="247">
        <v>21369939932.359997</v>
      </c>
      <c r="AO242" s="247">
        <f t="shared" si="49"/>
        <v>0</v>
      </c>
      <c r="AP242" s="247">
        <f>SUM('[1]1-СТ'!AA235+'[1]1-СТ'!AC235+'[1]1-СТ'!AE235-'[1]2-ҮХХ'!AM238)</f>
        <v>0</v>
      </c>
    </row>
    <row r="243" spans="1:42">
      <c r="A243" s="238">
        <v>231</v>
      </c>
      <c r="B243" s="239" t="s">
        <v>438</v>
      </c>
      <c r="C243" s="240" t="s">
        <v>369</v>
      </c>
      <c r="D243" s="240" t="s">
        <v>467</v>
      </c>
      <c r="E243" s="241" t="s">
        <v>304</v>
      </c>
      <c r="F243" s="208">
        <v>4715048772.25</v>
      </c>
      <c r="G243" s="243"/>
      <c r="H243" s="249"/>
      <c r="I243" s="243"/>
      <c r="J243" s="243"/>
      <c r="K243" s="243"/>
      <c r="L243" s="243"/>
      <c r="M243" s="243"/>
      <c r="N243" s="243"/>
      <c r="O243" s="243"/>
      <c r="P243" s="243"/>
      <c r="Q243" s="243"/>
      <c r="R243" s="243">
        <f t="shared" si="50"/>
        <v>0</v>
      </c>
      <c r="S243" s="243"/>
      <c r="T243" s="243"/>
      <c r="U243" s="243"/>
      <c r="V243" s="243"/>
      <c r="W243" s="243"/>
      <c r="X243" s="243"/>
      <c r="Y243" s="243">
        <f t="shared" si="44"/>
        <v>0</v>
      </c>
      <c r="Z243" s="243">
        <f t="shared" si="45"/>
        <v>0</v>
      </c>
      <c r="AA243" s="243"/>
      <c r="AB243" s="243"/>
      <c r="AC243" s="243"/>
      <c r="AD243" s="243"/>
      <c r="AE243" s="243"/>
      <c r="AF243" s="243"/>
      <c r="AG243" s="243"/>
      <c r="AH243" s="243">
        <f t="shared" si="46"/>
        <v>0</v>
      </c>
      <c r="AI243" s="243"/>
      <c r="AJ243" s="243">
        <f t="shared" si="47"/>
        <v>0</v>
      </c>
      <c r="AK243" s="245"/>
      <c r="AL243" s="245"/>
      <c r="AM243" s="246">
        <f t="shared" si="48"/>
        <v>4715048772.25</v>
      </c>
      <c r="AN243" s="247">
        <v>4715048772.25</v>
      </c>
      <c r="AO243" s="247">
        <f t="shared" si="49"/>
        <v>0</v>
      </c>
      <c r="AP243" s="247">
        <f>SUM('[1]1-СТ'!AA236+'[1]1-СТ'!AC236+'[1]1-СТ'!AE236-'[1]2-ҮХХ'!AM239)</f>
        <v>-2.9802322387695313E-8</v>
      </c>
    </row>
    <row r="244" spans="1:42">
      <c r="A244" s="238">
        <v>232</v>
      </c>
      <c r="B244" s="239" t="s">
        <v>438</v>
      </c>
      <c r="C244" s="240" t="s">
        <v>369</v>
      </c>
      <c r="D244" s="240" t="s">
        <v>411</v>
      </c>
      <c r="E244" s="241" t="s">
        <v>304</v>
      </c>
      <c r="F244" s="208">
        <v>4770329728.8299999</v>
      </c>
      <c r="G244" s="243"/>
      <c r="H244" s="249"/>
      <c r="I244" s="243"/>
      <c r="J244" s="243"/>
      <c r="K244" s="243"/>
      <c r="L244" s="243"/>
      <c r="M244" s="243"/>
      <c r="N244" s="243"/>
      <c r="O244" s="243"/>
      <c r="P244" s="243"/>
      <c r="Q244" s="243"/>
      <c r="R244" s="243">
        <f t="shared" si="50"/>
        <v>0</v>
      </c>
      <c r="S244" s="243"/>
      <c r="T244" s="243"/>
      <c r="U244" s="243"/>
      <c r="V244" s="243"/>
      <c r="W244" s="243"/>
      <c r="X244" s="243"/>
      <c r="Y244" s="243">
        <f t="shared" si="44"/>
        <v>0</v>
      </c>
      <c r="Z244" s="243">
        <f t="shared" si="45"/>
        <v>0</v>
      </c>
      <c r="AA244" s="243"/>
      <c r="AB244" s="243"/>
      <c r="AC244" s="243"/>
      <c r="AD244" s="243"/>
      <c r="AE244" s="243"/>
      <c r="AF244" s="243"/>
      <c r="AG244" s="243"/>
      <c r="AH244" s="243">
        <f t="shared" si="46"/>
        <v>0</v>
      </c>
      <c r="AI244" s="243"/>
      <c r="AJ244" s="243">
        <f t="shared" si="47"/>
        <v>0</v>
      </c>
      <c r="AK244" s="245"/>
      <c r="AL244" s="245"/>
      <c r="AM244" s="246">
        <f t="shared" si="48"/>
        <v>4770329728.8299999</v>
      </c>
      <c r="AN244" s="247">
        <v>4770329728.8299999</v>
      </c>
      <c r="AO244" s="247">
        <f t="shared" si="49"/>
        <v>0</v>
      </c>
      <c r="AP244" s="247">
        <f>SUM('[1]1-СТ'!AA237+'[1]1-СТ'!AC237+'[1]1-СТ'!AE237-'[1]2-ҮХХ'!AM240)</f>
        <v>-0.31000137329101563</v>
      </c>
    </row>
    <row r="245" spans="1:42" ht="21" customHeight="1">
      <c r="A245" s="238">
        <v>233</v>
      </c>
      <c r="B245" s="239" t="s">
        <v>438</v>
      </c>
      <c r="C245" s="240" t="s">
        <v>369</v>
      </c>
      <c r="D245" s="272" t="s">
        <v>412</v>
      </c>
      <c r="E245" s="241" t="s">
        <v>304</v>
      </c>
      <c r="F245" s="208">
        <v>3825103</v>
      </c>
      <c r="G245" s="243"/>
      <c r="H245" s="249"/>
      <c r="I245" s="243"/>
      <c r="J245" s="243"/>
      <c r="K245" s="243"/>
      <c r="L245" s="243"/>
      <c r="M245" s="243"/>
      <c r="N245" s="243"/>
      <c r="O245" s="243"/>
      <c r="P245" s="243"/>
      <c r="Q245" s="243"/>
      <c r="R245" s="243">
        <f t="shared" si="50"/>
        <v>0</v>
      </c>
      <c r="S245" s="243"/>
      <c r="T245" s="243"/>
      <c r="U245" s="243"/>
      <c r="V245" s="243"/>
      <c r="W245" s="243"/>
      <c r="X245" s="243"/>
      <c r="Y245" s="243">
        <f t="shared" si="44"/>
        <v>0</v>
      </c>
      <c r="Z245" s="243">
        <f t="shared" si="45"/>
        <v>0</v>
      </c>
      <c r="AA245" s="243"/>
      <c r="AB245" s="243"/>
      <c r="AC245" s="243"/>
      <c r="AD245" s="243"/>
      <c r="AE245" s="243"/>
      <c r="AF245" s="243"/>
      <c r="AG245" s="243"/>
      <c r="AH245" s="243">
        <f t="shared" si="46"/>
        <v>0</v>
      </c>
      <c r="AI245" s="243"/>
      <c r="AJ245" s="243">
        <f t="shared" si="47"/>
        <v>0</v>
      </c>
      <c r="AK245" s="245"/>
      <c r="AL245" s="245"/>
      <c r="AM245" s="246">
        <f t="shared" si="48"/>
        <v>3825103</v>
      </c>
      <c r="AN245" s="252">
        <v>3825103</v>
      </c>
      <c r="AO245" s="247">
        <f t="shared" si="49"/>
        <v>0</v>
      </c>
      <c r="AP245" s="247">
        <f>SUM('[1]1-СТ'!AA239+'[1]1-СТ'!AC239+'[1]1-СТ'!AE239-'[1]2-ҮХХ'!AM242)</f>
        <v>1.0000228881835938E-2</v>
      </c>
    </row>
    <row r="246" spans="1:42">
      <c r="A246" s="238">
        <v>234</v>
      </c>
      <c r="B246" s="239" t="s">
        <v>438</v>
      </c>
      <c r="C246" s="240" t="s">
        <v>369</v>
      </c>
      <c r="D246" s="240" t="s">
        <v>414</v>
      </c>
      <c r="E246" s="241" t="s">
        <v>304</v>
      </c>
      <c r="F246" s="208">
        <v>111603618.89</v>
      </c>
      <c r="G246" s="243"/>
      <c r="H246" s="249"/>
      <c r="I246" s="243"/>
      <c r="J246" s="243"/>
      <c r="K246" s="243"/>
      <c r="L246" s="243"/>
      <c r="M246" s="243"/>
      <c r="N246" s="243"/>
      <c r="O246" s="243"/>
      <c r="P246" s="243"/>
      <c r="Q246" s="243"/>
      <c r="R246" s="243">
        <f t="shared" si="50"/>
        <v>0</v>
      </c>
      <c r="S246" s="243"/>
      <c r="T246" s="243"/>
      <c r="U246" s="243"/>
      <c r="V246" s="243"/>
      <c r="W246" s="243"/>
      <c r="X246" s="243"/>
      <c r="Y246" s="243">
        <f t="shared" si="44"/>
        <v>0</v>
      </c>
      <c r="Z246" s="243">
        <f t="shared" si="45"/>
        <v>0</v>
      </c>
      <c r="AA246" s="243"/>
      <c r="AB246" s="243"/>
      <c r="AC246" s="243"/>
      <c r="AD246" s="243"/>
      <c r="AE246" s="243"/>
      <c r="AF246" s="243"/>
      <c r="AG246" s="243"/>
      <c r="AH246" s="243">
        <f t="shared" si="46"/>
        <v>0</v>
      </c>
      <c r="AI246" s="243"/>
      <c r="AJ246" s="243">
        <f t="shared" si="47"/>
        <v>0</v>
      </c>
      <c r="AK246" s="245"/>
      <c r="AL246" s="245"/>
      <c r="AM246" s="246">
        <f t="shared" si="48"/>
        <v>111603618.89</v>
      </c>
      <c r="AN246" s="247">
        <v>111603618.89</v>
      </c>
      <c r="AO246" s="247">
        <f t="shared" si="49"/>
        <v>0</v>
      </c>
      <c r="AP246" s="247">
        <f>SUM('[1]1-СТ'!AA242+'[1]1-СТ'!AC242+'[1]1-СТ'!AE242-'[1]2-ҮХХ'!AM245)</f>
        <v>0</v>
      </c>
    </row>
    <row r="247" spans="1:42">
      <c r="A247" s="238">
        <v>235</v>
      </c>
      <c r="B247" s="239" t="s">
        <v>438</v>
      </c>
      <c r="C247" s="240" t="s">
        <v>369</v>
      </c>
      <c r="D247" s="278" t="s">
        <v>502</v>
      </c>
      <c r="E247" s="241"/>
      <c r="F247" s="208"/>
      <c r="G247" s="243"/>
      <c r="H247" s="249"/>
      <c r="I247" s="243"/>
      <c r="J247" s="243"/>
      <c r="K247" s="243"/>
      <c r="L247" s="243"/>
      <c r="M247" s="243"/>
      <c r="N247" s="243"/>
      <c r="O247" s="243"/>
      <c r="P247" s="243"/>
      <c r="Q247" s="243"/>
      <c r="R247" s="243"/>
      <c r="S247" s="243"/>
      <c r="T247" s="243"/>
      <c r="U247" s="243"/>
      <c r="V247" s="243"/>
      <c r="W247" s="243"/>
      <c r="X247" s="243"/>
      <c r="Y247" s="243"/>
      <c r="Z247" s="243"/>
      <c r="AA247" s="243"/>
      <c r="AB247" s="243"/>
      <c r="AC247" s="243"/>
      <c r="AD247" s="243"/>
      <c r="AE247" s="243"/>
      <c r="AF247" s="243"/>
      <c r="AG247" s="243"/>
      <c r="AH247" s="243"/>
      <c r="AI247" s="243"/>
      <c r="AJ247" s="243"/>
      <c r="AK247" s="245"/>
      <c r="AL247" s="245"/>
      <c r="AM247" s="246"/>
      <c r="AN247" s="247"/>
      <c r="AO247" s="247"/>
      <c r="AP247" s="247"/>
    </row>
    <row r="248" spans="1:42">
      <c r="A248" s="238">
        <v>236</v>
      </c>
      <c r="B248" s="239" t="s">
        <v>438</v>
      </c>
      <c r="C248" s="240" t="s">
        <v>369</v>
      </c>
      <c r="D248" s="54" t="s">
        <v>504</v>
      </c>
      <c r="E248" s="54"/>
      <c r="F248" s="54"/>
      <c r="G248" s="54"/>
      <c r="H248" s="54"/>
      <c r="I248" s="54"/>
      <c r="J248" s="54"/>
      <c r="K248" s="54"/>
      <c r="L248" s="54"/>
      <c r="M248" s="54"/>
      <c r="N248" s="54"/>
      <c r="O248" s="54"/>
      <c r="P248" s="54"/>
      <c r="Q248" s="54"/>
      <c r="R248" s="54"/>
      <c r="S248" s="54"/>
      <c r="T248" s="54"/>
      <c r="U248" s="54"/>
      <c r="V248" s="54"/>
      <c r="W248" s="54"/>
      <c r="X248" s="54"/>
      <c r="Y248" s="54"/>
      <c r="Z248" s="54"/>
      <c r="AA248" s="54"/>
      <c r="AB248" s="54"/>
      <c r="AC248" s="54"/>
      <c r="AD248" s="54"/>
      <c r="AE248" s="54"/>
      <c r="AF248" s="54"/>
      <c r="AG248" s="54"/>
      <c r="AH248" s="54"/>
      <c r="AI248" s="54"/>
      <c r="AJ248" s="54"/>
      <c r="AK248" s="54"/>
      <c r="AL248" s="54"/>
      <c r="AM248" s="54"/>
    </row>
    <row r="249" spans="1:42">
      <c r="A249" s="238">
        <v>237</v>
      </c>
      <c r="B249" s="239" t="s">
        <v>438</v>
      </c>
      <c r="C249" s="240" t="s">
        <v>369</v>
      </c>
      <c r="D249" s="54" t="s">
        <v>503</v>
      </c>
      <c r="E249" s="54"/>
      <c r="F249" s="54"/>
      <c r="G249" s="54"/>
      <c r="H249" s="54"/>
      <c r="I249" s="54"/>
      <c r="J249" s="54"/>
      <c r="K249" s="54"/>
      <c r="L249" s="54"/>
      <c r="M249" s="54"/>
      <c r="N249" s="54"/>
      <c r="O249" s="54"/>
      <c r="P249" s="54"/>
      <c r="Q249" s="54"/>
      <c r="R249" s="54"/>
      <c r="S249" s="54"/>
      <c r="T249" s="54"/>
      <c r="U249" s="54"/>
      <c r="V249" s="54"/>
      <c r="W249" s="54"/>
      <c r="X249" s="54"/>
      <c r="Y249" s="54"/>
      <c r="Z249" s="54"/>
      <c r="AA249" s="54"/>
      <c r="AB249" s="54"/>
      <c r="AC249" s="54"/>
      <c r="AD249" s="54"/>
      <c r="AE249" s="54"/>
      <c r="AF249" s="54"/>
      <c r="AG249" s="54"/>
      <c r="AH249" s="54"/>
      <c r="AI249" s="54"/>
      <c r="AJ249" s="54"/>
      <c r="AK249" s="54"/>
      <c r="AL249" s="54"/>
      <c r="AM249" s="54"/>
    </row>
    <row r="250" spans="1:42">
      <c r="A250" s="249"/>
      <c r="B250" s="249"/>
      <c r="C250" s="249"/>
      <c r="D250" s="249"/>
      <c r="E250" s="249"/>
      <c r="F250" s="279">
        <f>SUM(F13:F249)</f>
        <v>246791235590.2999</v>
      </c>
      <c r="G250" s="279">
        <f t="shared" ref="G250:AP250" si="51">SUM(G13:G249)</f>
        <v>10805590</v>
      </c>
      <c r="H250" s="279">
        <f t="shared" si="51"/>
        <v>63236434</v>
      </c>
      <c r="I250" s="279">
        <f t="shared" si="51"/>
        <v>0</v>
      </c>
      <c r="J250" s="279">
        <f t="shared" si="51"/>
        <v>0</v>
      </c>
      <c r="K250" s="279">
        <f t="shared" si="51"/>
        <v>91602775</v>
      </c>
      <c r="L250" s="279">
        <f t="shared" si="51"/>
        <v>0</v>
      </c>
      <c r="M250" s="279">
        <f t="shared" si="51"/>
        <v>22697000</v>
      </c>
      <c r="N250" s="279">
        <f t="shared" si="51"/>
        <v>0</v>
      </c>
      <c r="O250" s="279">
        <f t="shared" si="51"/>
        <v>6193479.9500000002</v>
      </c>
      <c r="P250" s="279">
        <f t="shared" si="51"/>
        <v>7500000</v>
      </c>
      <c r="Q250" s="279">
        <f t="shared" si="51"/>
        <v>1623778412.6600001</v>
      </c>
      <c r="R250" s="279">
        <f t="shared" si="51"/>
        <v>1825813691.6100001</v>
      </c>
      <c r="S250" s="279">
        <f t="shared" si="51"/>
        <v>0</v>
      </c>
      <c r="T250" s="279">
        <f t="shared" si="51"/>
        <v>5610080</v>
      </c>
      <c r="U250" s="279">
        <f t="shared" si="51"/>
        <v>238592503.5</v>
      </c>
      <c r="V250" s="279">
        <f t="shared" si="51"/>
        <v>0</v>
      </c>
      <c r="W250" s="279">
        <f t="shared" si="51"/>
        <v>0</v>
      </c>
      <c r="X250" s="279">
        <f t="shared" si="51"/>
        <v>4340420</v>
      </c>
      <c r="Y250" s="279">
        <f t="shared" si="51"/>
        <v>248543003.5</v>
      </c>
      <c r="Z250" s="279">
        <f t="shared" si="51"/>
        <v>2074356695.1100001</v>
      </c>
      <c r="AA250" s="279">
        <f t="shared" si="51"/>
        <v>5550000</v>
      </c>
      <c r="AB250" s="279">
        <f t="shared" si="51"/>
        <v>0</v>
      </c>
      <c r="AC250" s="279">
        <f t="shared" si="51"/>
        <v>40885110</v>
      </c>
      <c r="AD250" s="279">
        <f t="shared" si="51"/>
        <v>13666000</v>
      </c>
      <c r="AE250" s="279">
        <f t="shared" si="51"/>
        <v>244892503.5</v>
      </c>
      <c r="AF250" s="279">
        <f t="shared" si="51"/>
        <v>0</v>
      </c>
      <c r="AG250" s="279">
        <f t="shared" si="51"/>
        <v>0</v>
      </c>
      <c r="AH250" s="279">
        <f t="shared" si="51"/>
        <v>299443613.5</v>
      </c>
      <c r="AI250" s="279">
        <f t="shared" si="51"/>
        <v>1441558262.2500002</v>
      </c>
      <c r="AJ250" s="279">
        <f t="shared" si="51"/>
        <v>1741001875.7500002</v>
      </c>
      <c r="AK250" s="279">
        <f t="shared" si="51"/>
        <v>0</v>
      </c>
      <c r="AL250" s="279">
        <f t="shared" si="51"/>
        <v>0</v>
      </c>
      <c r="AM250" s="279">
        <f t="shared" si="51"/>
        <v>247124590409.65988</v>
      </c>
      <c r="AN250" s="279">
        <f t="shared" si="51"/>
        <v>246740031830.44992</v>
      </c>
      <c r="AO250" s="279">
        <f t="shared" si="51"/>
        <v>-51203759.849999905</v>
      </c>
      <c r="AP250" s="279">
        <f t="shared" si="51"/>
        <v>-38.629998087882996</v>
      </c>
    </row>
    <row r="251" spans="1:42">
      <c r="A251" s="250"/>
      <c r="B251" s="280"/>
      <c r="C251" s="280"/>
      <c r="D251" s="280"/>
      <c r="E251" s="280"/>
      <c r="F251" s="280"/>
      <c r="G251" s="281"/>
      <c r="H251" s="280"/>
      <c r="I251" s="280"/>
      <c r="J251" s="280"/>
      <c r="K251" s="280"/>
      <c r="L251" s="280"/>
      <c r="M251" s="280"/>
      <c r="N251" s="280"/>
      <c r="O251" s="280"/>
      <c r="P251" s="280"/>
      <c r="Q251" s="280"/>
      <c r="R251" s="280"/>
      <c r="S251" s="280"/>
      <c r="T251" s="280"/>
      <c r="U251" s="280"/>
      <c r="V251" s="280"/>
      <c r="W251" s="280"/>
      <c r="X251" s="280"/>
      <c r="Y251" s="280"/>
      <c r="Z251" s="280"/>
      <c r="AA251" s="280"/>
      <c r="AB251" s="280"/>
      <c r="AC251" s="280"/>
      <c r="AD251" s="280"/>
      <c r="AE251" s="280"/>
      <c r="AF251" s="280"/>
      <c r="AG251" s="280"/>
      <c r="AH251" s="280"/>
      <c r="AI251" s="280"/>
      <c r="AJ251" s="280"/>
      <c r="AK251" s="282"/>
      <c r="AL251" s="282"/>
      <c r="AM251" s="280"/>
      <c r="AN251" s="280"/>
      <c r="AO251" s="280"/>
      <c r="AP251" s="280"/>
    </row>
    <row r="252" spans="1:42">
      <c r="A252" s="250"/>
      <c r="B252" s="280"/>
      <c r="C252" s="280"/>
      <c r="D252" s="280"/>
      <c r="E252" s="280"/>
      <c r="F252" s="280"/>
      <c r="G252" s="281"/>
      <c r="H252" s="280"/>
      <c r="I252" s="280"/>
      <c r="J252" s="280"/>
      <c r="K252" s="280"/>
      <c r="L252" s="280"/>
      <c r="M252" s="280"/>
      <c r="N252" s="280"/>
      <c r="O252" s="280"/>
      <c r="P252" s="280"/>
      <c r="Q252" s="280"/>
      <c r="R252" s="280"/>
      <c r="S252" s="280"/>
      <c r="T252" s="280"/>
      <c r="U252" s="280"/>
      <c r="V252" s="280"/>
      <c r="W252" s="280"/>
      <c r="X252" s="280"/>
      <c r="Y252" s="280"/>
      <c r="Z252" s="280"/>
      <c r="AA252" s="280"/>
      <c r="AB252" s="280"/>
      <c r="AC252" s="280"/>
      <c r="AD252" s="280"/>
      <c r="AE252" s="280"/>
      <c r="AF252" s="280"/>
      <c r="AG252" s="280"/>
      <c r="AH252" s="280"/>
      <c r="AI252" s="280"/>
      <c r="AJ252" s="280"/>
      <c r="AK252" s="282"/>
      <c r="AL252" s="282"/>
      <c r="AM252" s="280"/>
      <c r="AN252" s="280"/>
      <c r="AO252" s="280"/>
      <c r="AP252" s="280"/>
    </row>
    <row r="253" spans="1:42">
      <c r="A253" s="250"/>
      <c r="B253" s="280"/>
      <c r="C253" s="280"/>
      <c r="D253" s="280"/>
      <c r="E253" s="280"/>
      <c r="F253" s="280"/>
      <c r="G253" s="281"/>
      <c r="H253" s="280"/>
      <c r="I253" s="280"/>
      <c r="J253" s="280"/>
      <c r="K253" s="280"/>
      <c r="L253" s="280"/>
      <c r="M253" s="280"/>
      <c r="N253" s="280"/>
      <c r="O253" s="280"/>
      <c r="P253" s="280"/>
      <c r="Q253" s="280"/>
      <c r="R253" s="280"/>
      <c r="S253" s="280"/>
      <c r="T253" s="280"/>
      <c r="U253" s="280"/>
      <c r="V253" s="280"/>
      <c r="W253" s="280"/>
      <c r="X253" s="280"/>
      <c r="Y253" s="280"/>
      <c r="Z253" s="280"/>
      <c r="AA253" s="280"/>
      <c r="AB253" s="280"/>
      <c r="AC253" s="280"/>
      <c r="AD253" s="280"/>
      <c r="AE253" s="280"/>
      <c r="AF253" s="280"/>
      <c r="AG253" s="280"/>
      <c r="AH253" s="280"/>
      <c r="AI253" s="280"/>
      <c r="AJ253" s="280"/>
      <c r="AK253" s="282"/>
      <c r="AL253" s="282"/>
      <c r="AM253" s="280"/>
      <c r="AN253" s="280"/>
      <c r="AO253" s="280"/>
      <c r="AP253" s="280"/>
    </row>
    <row r="267" spans="1:42">
      <c r="A267" s="327"/>
      <c r="B267" s="327"/>
      <c r="C267" s="327"/>
      <c r="D267" s="327"/>
      <c r="E267" s="327"/>
      <c r="F267" s="328">
        <f t="shared" ref="F267:AP267" si="52">SUM(F64:F266)</f>
        <v>450563842949.46985</v>
      </c>
      <c r="G267" s="329">
        <f t="shared" si="52"/>
        <v>21611180</v>
      </c>
      <c r="H267" s="328">
        <f t="shared" si="52"/>
        <v>126472868</v>
      </c>
      <c r="I267" s="328">
        <f t="shared" si="52"/>
        <v>0</v>
      </c>
      <c r="J267" s="328">
        <f t="shared" si="52"/>
        <v>0</v>
      </c>
      <c r="K267" s="328">
        <f t="shared" si="52"/>
        <v>183205550</v>
      </c>
      <c r="L267" s="328">
        <f t="shared" si="52"/>
        <v>0</v>
      </c>
      <c r="M267" s="328">
        <f t="shared" si="52"/>
        <v>45394000</v>
      </c>
      <c r="N267" s="328">
        <f t="shared" si="52"/>
        <v>0</v>
      </c>
      <c r="O267" s="328">
        <f t="shared" si="52"/>
        <v>12386959.9</v>
      </c>
      <c r="P267" s="328">
        <f t="shared" si="52"/>
        <v>15000000</v>
      </c>
      <c r="Q267" s="328">
        <f t="shared" si="52"/>
        <v>3247556825.3200002</v>
      </c>
      <c r="R267" s="328">
        <f t="shared" si="52"/>
        <v>3651627383.2200003</v>
      </c>
      <c r="S267" s="328">
        <f t="shared" si="52"/>
        <v>0</v>
      </c>
      <c r="T267" s="328">
        <f t="shared" si="52"/>
        <v>11220160</v>
      </c>
      <c r="U267" s="328">
        <f t="shared" si="52"/>
        <v>477185007</v>
      </c>
      <c r="V267" s="328">
        <f t="shared" si="52"/>
        <v>0</v>
      </c>
      <c r="W267" s="328">
        <f t="shared" si="52"/>
        <v>0</v>
      </c>
      <c r="X267" s="328">
        <f t="shared" si="52"/>
        <v>8680840</v>
      </c>
      <c r="Y267" s="328">
        <f t="shared" si="52"/>
        <v>497086007</v>
      </c>
      <c r="Z267" s="328">
        <f t="shared" si="52"/>
        <v>4148713390.2200003</v>
      </c>
      <c r="AA267" s="328">
        <f t="shared" si="52"/>
        <v>11100000</v>
      </c>
      <c r="AB267" s="328">
        <f t="shared" si="52"/>
        <v>0</v>
      </c>
      <c r="AC267" s="328">
        <f t="shared" si="52"/>
        <v>81770220</v>
      </c>
      <c r="AD267" s="328">
        <f t="shared" si="52"/>
        <v>27332000</v>
      </c>
      <c r="AE267" s="328">
        <f t="shared" si="52"/>
        <v>489785007</v>
      </c>
      <c r="AF267" s="328">
        <f t="shared" si="52"/>
        <v>0</v>
      </c>
      <c r="AG267" s="328">
        <f t="shared" si="52"/>
        <v>0</v>
      </c>
      <c r="AH267" s="328">
        <f t="shared" si="52"/>
        <v>598887227</v>
      </c>
      <c r="AI267" s="328">
        <f t="shared" si="52"/>
        <v>2883116524.5000005</v>
      </c>
      <c r="AJ267" s="328">
        <f t="shared" si="52"/>
        <v>3482003751.5000005</v>
      </c>
      <c r="AK267" s="328">
        <f t="shared" si="52"/>
        <v>0</v>
      </c>
      <c r="AL267" s="328">
        <f t="shared" si="52"/>
        <v>0</v>
      </c>
      <c r="AM267" s="328">
        <f t="shared" si="52"/>
        <v>451230552588.18982</v>
      </c>
      <c r="AN267" s="328">
        <f t="shared" si="52"/>
        <v>450461435429.76984</v>
      </c>
      <c r="AO267" s="328">
        <f t="shared" si="52"/>
        <v>-102407519.69999981</v>
      </c>
      <c r="AP267" s="328">
        <f t="shared" si="52"/>
        <v>-38.82999575138092</v>
      </c>
    </row>
    <row r="268" spans="1:42">
      <c r="A268" s="330"/>
      <c r="B268" s="330"/>
      <c r="C268" s="330"/>
      <c r="D268" s="330"/>
      <c r="E268" s="330"/>
      <c r="F268" s="331">
        <f>SUM(F250+F267)</f>
        <v>697355078539.76978</v>
      </c>
      <c r="G268" s="332">
        <f t="shared" ref="G268:AP268" si="53">SUM(G250+G267)</f>
        <v>32416770</v>
      </c>
      <c r="H268" s="331">
        <f t="shared" si="53"/>
        <v>189709302</v>
      </c>
      <c r="I268" s="331">
        <f t="shared" si="53"/>
        <v>0</v>
      </c>
      <c r="J268" s="331">
        <f t="shared" si="53"/>
        <v>0</v>
      </c>
      <c r="K268" s="331">
        <f t="shared" si="53"/>
        <v>274808325</v>
      </c>
      <c r="L268" s="331">
        <f t="shared" si="53"/>
        <v>0</v>
      </c>
      <c r="M268" s="331">
        <f t="shared" si="53"/>
        <v>68091000</v>
      </c>
      <c r="N268" s="331">
        <f t="shared" si="53"/>
        <v>0</v>
      </c>
      <c r="O268" s="331">
        <f t="shared" si="53"/>
        <v>18580439.850000001</v>
      </c>
      <c r="P268" s="331">
        <f t="shared" si="53"/>
        <v>22500000</v>
      </c>
      <c r="Q268" s="331">
        <f t="shared" si="53"/>
        <v>4871335237.9800005</v>
      </c>
      <c r="R268" s="331">
        <f t="shared" si="53"/>
        <v>5477441074.8299999</v>
      </c>
      <c r="S268" s="331">
        <f t="shared" si="53"/>
        <v>0</v>
      </c>
      <c r="T268" s="331">
        <f t="shared" si="53"/>
        <v>16830240</v>
      </c>
      <c r="U268" s="331">
        <f t="shared" si="53"/>
        <v>715777510.5</v>
      </c>
      <c r="V268" s="331">
        <f t="shared" si="53"/>
        <v>0</v>
      </c>
      <c r="W268" s="331">
        <f t="shared" si="53"/>
        <v>0</v>
      </c>
      <c r="X268" s="331">
        <f t="shared" si="53"/>
        <v>13021260</v>
      </c>
      <c r="Y268" s="331">
        <f t="shared" si="53"/>
        <v>745629010.5</v>
      </c>
      <c r="Z268" s="331">
        <f t="shared" si="53"/>
        <v>6223070085.3299999</v>
      </c>
      <c r="AA268" s="331">
        <f t="shared" si="53"/>
        <v>16650000</v>
      </c>
      <c r="AB268" s="331">
        <f t="shared" si="53"/>
        <v>0</v>
      </c>
      <c r="AC268" s="331">
        <f t="shared" si="53"/>
        <v>122655330</v>
      </c>
      <c r="AD268" s="331">
        <f t="shared" si="53"/>
        <v>40998000</v>
      </c>
      <c r="AE268" s="331">
        <f t="shared" si="53"/>
        <v>734677510.5</v>
      </c>
      <c r="AF268" s="331">
        <f t="shared" si="53"/>
        <v>0</v>
      </c>
      <c r="AG268" s="331">
        <f t="shared" si="53"/>
        <v>0</v>
      </c>
      <c r="AH268" s="331">
        <f t="shared" si="53"/>
        <v>898330840.5</v>
      </c>
      <c r="AI268" s="331">
        <f t="shared" si="53"/>
        <v>4324674786.750001</v>
      </c>
      <c r="AJ268" s="331">
        <f t="shared" si="53"/>
        <v>5223005627.250001</v>
      </c>
      <c r="AK268" s="331">
        <f t="shared" si="53"/>
        <v>0</v>
      </c>
      <c r="AL268" s="331">
        <f t="shared" si="53"/>
        <v>0</v>
      </c>
      <c r="AM268" s="331">
        <f t="shared" si="53"/>
        <v>698355142997.84973</v>
      </c>
      <c r="AN268" s="331">
        <f t="shared" si="53"/>
        <v>697201467260.21973</v>
      </c>
      <c r="AO268" s="331">
        <f t="shared" si="53"/>
        <v>-153611279.54999971</v>
      </c>
      <c r="AP268" s="331">
        <f t="shared" si="53"/>
        <v>-77.459993839263916</v>
      </c>
    </row>
  </sheetData>
  <mergeCells count="38">
    <mergeCell ref="H9:J9"/>
    <mergeCell ref="AF9:AF11"/>
    <mergeCell ref="K9:M9"/>
    <mergeCell ref="N9:N11"/>
    <mergeCell ref="O9:O11"/>
    <mergeCell ref="P9:P11"/>
    <mergeCell ref="Q9:Q11"/>
    <mergeCell ref="AA7:AA11"/>
    <mergeCell ref="AD9:AD11"/>
    <mergeCell ref="AE9:AE11"/>
    <mergeCell ref="R9:R11"/>
    <mergeCell ref="S9:S11"/>
    <mergeCell ref="T9:T11"/>
    <mergeCell ref="U9:U11"/>
    <mergeCell ref="V9:V11"/>
    <mergeCell ref="W9:W11"/>
    <mergeCell ref="AK7:AK11"/>
    <mergeCell ref="AL7:AL11"/>
    <mergeCell ref="AM7:AM11"/>
    <mergeCell ref="G8:R8"/>
    <mergeCell ref="Z8:Z11"/>
    <mergeCell ref="AB8:AG8"/>
    <mergeCell ref="AH8:AH11"/>
    <mergeCell ref="AJ8:AJ11"/>
    <mergeCell ref="G9:G10"/>
    <mergeCell ref="AG9:AG11"/>
    <mergeCell ref="AI9:AI11"/>
    <mergeCell ref="G11:K11"/>
    <mergeCell ref="X9:X11"/>
    <mergeCell ref="Y9:Y11"/>
    <mergeCell ref="AB9:AB11"/>
    <mergeCell ref="AC9:AC11"/>
    <mergeCell ref="F7:F11"/>
    <mergeCell ref="A7:A11"/>
    <mergeCell ref="B7:B11"/>
    <mergeCell ref="C7:C11"/>
    <mergeCell ref="D7:D11"/>
    <mergeCell ref="E7:E11"/>
  </mergeCells>
  <pageMargins left="0.7" right="0.7" top="0.75" bottom="0.7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Нүүр</vt:lpstr>
      <vt:lpstr>хяналтын хуудас</vt:lpstr>
      <vt:lpstr>№1</vt:lpstr>
      <vt:lpstr>№2</vt:lpstr>
      <vt:lpstr>№3</vt:lpstr>
      <vt:lpstr>ДУУСААГҮЙ БАРИЛГА</vt:lpstr>
      <vt:lpstr>СТ-2018.12.31</vt:lpstr>
      <vt:lpstr>Үндсэн хөрөнгө 2018.12.31</vt:lpstr>
      <vt:lpstr>№3!Print_Titles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amarjargal</dc:creator>
  <cp:lastModifiedBy>Windows User</cp:lastModifiedBy>
  <cp:lastPrinted>2019-02-26T02:04:55Z</cp:lastPrinted>
  <dcterms:created xsi:type="dcterms:W3CDTF">2012-02-14T10:17:53Z</dcterms:created>
  <dcterms:modified xsi:type="dcterms:W3CDTF">2019-02-26T03:03:04Z</dcterms:modified>
</cp:coreProperties>
</file>